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NOTAS EXPLIC A LOS ESTADOS FIN" sheetId="1" r:id="rId1"/>
  </sheets>
  <definedNames>
    <definedName name="_xlnm.Print_Area" localSheetId="0">'NOTAS EXPLIC A LOS ESTADOS FIN'!$A$1:$F$261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7" i="1" l="1"/>
  <c r="E249" i="1" s="1"/>
  <c r="D247" i="1"/>
  <c r="D249" i="1" s="1"/>
  <c r="E240" i="1"/>
  <c r="D239" i="1"/>
  <c r="D238" i="1"/>
  <c r="D236" i="1"/>
  <c r="D235" i="1"/>
  <c r="D231" i="1"/>
  <c r="D229" i="1"/>
  <c r="D226" i="1"/>
  <c r="D225" i="1"/>
  <c r="D224" i="1"/>
  <c r="D222" i="1"/>
  <c r="D220" i="1"/>
  <c r="D219" i="1"/>
  <c r="D218" i="1"/>
  <c r="D217" i="1"/>
  <c r="D216" i="1"/>
  <c r="D215" i="1"/>
  <c r="D240" i="1" s="1"/>
  <c r="E206" i="1"/>
  <c r="D206" i="1"/>
  <c r="E196" i="1"/>
  <c r="D195" i="1"/>
  <c r="D193" i="1"/>
  <c r="D192" i="1"/>
  <c r="D191" i="1"/>
  <c r="D196" i="1" s="1"/>
  <c r="D190" i="1"/>
  <c r="D171" i="1"/>
  <c r="E167" i="1"/>
  <c r="D167" i="1"/>
  <c r="E166" i="1"/>
  <c r="E175" i="1" s="1"/>
  <c r="D166" i="1"/>
  <c r="D175" i="1" s="1"/>
  <c r="E161" i="1"/>
  <c r="D160" i="1"/>
  <c r="D161" i="1" s="1"/>
  <c r="E151" i="1"/>
  <c r="D150" i="1"/>
  <c r="D151" i="1" s="1"/>
  <c r="E144" i="1"/>
  <c r="D143" i="1"/>
  <c r="D144" i="1" s="1"/>
  <c r="E135" i="1"/>
  <c r="E136" i="1" s="1"/>
  <c r="E124" i="1"/>
  <c r="D122" i="1"/>
  <c r="D124" i="1" s="1"/>
  <c r="E115" i="1"/>
  <c r="D115" i="1"/>
  <c r="D113" i="1"/>
  <c r="D104" i="1"/>
  <c r="B104" i="1"/>
  <c r="B105" i="1" s="1"/>
  <c r="D98" i="1"/>
  <c r="D105" i="1" s="1"/>
  <c r="B98" i="1"/>
  <c r="B89" i="1"/>
  <c r="D87" i="1"/>
  <c r="D89" i="1" s="1"/>
  <c r="D86" i="1"/>
  <c r="B83" i="1"/>
  <c r="B90" i="1" s="1"/>
  <c r="D81" i="1"/>
  <c r="D80" i="1"/>
  <c r="D83" i="1" s="1"/>
  <c r="D90" i="1" s="1"/>
  <c r="B73" i="1"/>
  <c r="D72" i="1"/>
  <c r="C72" i="1"/>
  <c r="E72" i="1" s="1"/>
  <c r="B72" i="1"/>
  <c r="E70" i="1"/>
  <c r="D67" i="1"/>
  <c r="D73" i="1" s="1"/>
  <c r="C67" i="1"/>
  <c r="C73" i="1" s="1"/>
  <c r="B67" i="1"/>
  <c r="E62" i="1"/>
  <c r="E67" i="1" s="1"/>
  <c r="E73" i="1" s="1"/>
  <c r="E61" i="1"/>
  <c r="D56" i="1"/>
  <c r="E55" i="1"/>
  <c r="D55" i="1"/>
  <c r="C55" i="1"/>
  <c r="B55" i="1"/>
  <c r="E53" i="1"/>
  <c r="E52" i="1"/>
  <c r="D50" i="1"/>
  <c r="B45" i="1"/>
  <c r="E45" i="1" s="1"/>
  <c r="C44" i="1"/>
  <c r="C50" i="1" s="1"/>
  <c r="C56" i="1" s="1"/>
  <c r="B44" i="1"/>
  <c r="D38" i="1"/>
  <c r="E34" i="1"/>
  <c r="E39" i="1" s="1"/>
  <c r="D34" i="1"/>
  <c r="D39" i="1" s="1"/>
  <c r="D27" i="1"/>
  <c r="E22" i="1"/>
  <c r="D22" i="1"/>
  <c r="E13" i="1"/>
  <c r="D12" i="1"/>
  <c r="D13" i="1" s="1"/>
  <c r="D11" i="1"/>
  <c r="E6" i="1"/>
  <c r="D5" i="1"/>
  <c r="D4" i="1"/>
  <c r="D6" i="1" s="1"/>
  <c r="E44" i="1" l="1"/>
  <c r="E50" i="1" s="1"/>
  <c r="E56" i="1" s="1"/>
  <c r="B50" i="1"/>
  <c r="B56" i="1" s="1"/>
  <c r="D135" i="1"/>
  <c r="D136" i="1" s="1"/>
  <c r="E54" i="1" l="1"/>
  <c r="E65" i="1"/>
  <c r="E63" i="1"/>
  <c r="E64" i="1"/>
  <c r="E46" i="1"/>
  <c r="E71" i="1"/>
  <c r="E47" i="1"/>
  <c r="E49" i="1"/>
  <c r="E66" i="1"/>
  <c r="E48" i="1"/>
</calcChain>
</file>

<file path=xl/sharedStrings.xml><?xml version="1.0" encoding="utf-8"?>
<sst xmlns="http://schemas.openxmlformats.org/spreadsheetml/2006/main" count="203" uniqueCount="153">
  <si>
    <t xml:space="preserve">Descripción                                                                              </t>
  </si>
  <si>
    <t>Caja Chica</t>
  </si>
  <si>
    <t xml:space="preserve">Cuenta Receptora#165-000478-5, Banreservas                                             </t>
  </si>
  <si>
    <t xml:space="preserve">                                                                                                    </t>
  </si>
  <si>
    <t xml:space="preserve">Descripción                                                                                   </t>
  </si>
  <si>
    <t>Certificados financiero (#9602996607)</t>
  </si>
  <si>
    <t xml:space="preserve">Certificados financiero (#9602995282)                                            </t>
  </si>
  <si>
    <t xml:space="preserve">                                                                                                        </t>
  </si>
  <si>
    <t>Jorge Montero</t>
  </si>
  <si>
    <t>Efigenia Acevedo</t>
  </si>
  <si>
    <t>María Alexandra Peralta</t>
  </si>
  <si>
    <t xml:space="preserve">Descripción                                                                                  </t>
  </si>
  <si>
    <t>Seguro de Vehículo Pagado por Adelantado</t>
  </si>
  <si>
    <t>Deposito por concepto de arrendamiento de local nuevas oficinas del CES.</t>
  </si>
  <si>
    <t>Licencia Zoom (Video Conferencias)</t>
  </si>
  <si>
    <t>Licencia Hosting (Página Web)</t>
  </si>
  <si>
    <t xml:space="preserve">                                                                                                          </t>
  </si>
  <si>
    <t>Const. En Proceso</t>
  </si>
  <si>
    <t>Total</t>
  </si>
  <si>
    <t>Costos de adquisición  (2021)</t>
  </si>
  <si>
    <t>Adiciones</t>
  </si>
  <si>
    <t>Superávit revaluación</t>
  </si>
  <si>
    <t>Retiros</t>
  </si>
  <si>
    <t>Otros</t>
  </si>
  <si>
    <t>Transferencias</t>
  </si>
  <si>
    <t>Saldo al final del periodo</t>
  </si>
  <si>
    <t xml:space="preserve">Dep. Acum. al inicio del periodo  </t>
  </si>
  <si>
    <t>Cargo del periodo</t>
  </si>
  <si>
    <t>Licencias y Software</t>
  </si>
  <si>
    <t>Amortización Acumulada</t>
  </si>
  <si>
    <t>Saldos al Inicio</t>
  </si>
  <si>
    <t>Cargo del período</t>
  </si>
  <si>
    <t>Saldo al final del período</t>
  </si>
  <si>
    <t xml:space="preserve">                                                                                                            </t>
  </si>
  <si>
    <t>Cuentas por pagar</t>
  </si>
  <si>
    <t>Otras Cuentas por Pagar</t>
  </si>
  <si>
    <t>Colector General de Impuestos Internos</t>
  </si>
  <si>
    <t>Tesorería de la Seguridad Social</t>
  </si>
  <si>
    <t xml:space="preserve">                                                                                                           </t>
  </si>
  <si>
    <t>Capital (Constituido con los resultados acumulados al 31/12/2016)</t>
  </si>
  <si>
    <t>Ajuste al Patrimonio</t>
  </si>
  <si>
    <t>Estado de Rendimiento Financiero</t>
  </si>
  <si>
    <t xml:space="preserve">Recargos                                                                                           </t>
  </si>
  <si>
    <t xml:space="preserve">Multas                                                                                               </t>
  </si>
  <si>
    <t>Otros Aportes MEPYD Periodo Anterior</t>
  </si>
  <si>
    <t xml:space="preserve">                                                                                                         </t>
  </si>
  <si>
    <t xml:space="preserve">Descripción                                                                                       </t>
  </si>
  <si>
    <t xml:space="preserve">Sueldos                                                                                                 </t>
  </si>
  <si>
    <t xml:space="preserve">Contribuciones a la Tesorería de la Seguridad Social                          </t>
  </si>
  <si>
    <t xml:space="preserve">Horas extras                                                                                           </t>
  </si>
  <si>
    <t xml:space="preserve">Compensación                                                                                         </t>
  </si>
  <si>
    <t xml:space="preserve">Transporte                                                                                               </t>
  </si>
  <si>
    <t xml:space="preserve">Regalía Pascual                                                                                       </t>
  </si>
  <si>
    <t xml:space="preserve">Bonificación                                                                                            </t>
  </si>
  <si>
    <t xml:space="preserve">Vacaciones                                                                                               </t>
  </si>
  <si>
    <t xml:space="preserve">Otros                                                                                                         </t>
  </si>
  <si>
    <t xml:space="preserve">                                                                                                                 </t>
  </si>
  <si>
    <t>Alimentos y bebidas para personas</t>
  </si>
  <si>
    <t xml:space="preserve">Prenda de vestir                                                                     </t>
  </si>
  <si>
    <t>Papel de escritorio</t>
  </si>
  <si>
    <t xml:space="preserve">Productos de papel y cartón                                                    </t>
  </si>
  <si>
    <t>Productos de artes gráficas</t>
  </si>
  <si>
    <t>Libros, revistas y periódicos</t>
  </si>
  <si>
    <t>Gasolina</t>
  </si>
  <si>
    <t>Útiles de escritorio, oficina e informática</t>
  </si>
  <si>
    <t xml:space="preserve">Productos y útiles varios </t>
  </si>
  <si>
    <t>Material de Limpieza</t>
  </si>
  <si>
    <t>Útiles de cocina y comedor</t>
  </si>
  <si>
    <t>Depreciación</t>
  </si>
  <si>
    <t>Amortización</t>
  </si>
  <si>
    <t>Teléfono local</t>
  </si>
  <si>
    <t>Servicio de internet y televisión por cable</t>
  </si>
  <si>
    <t>Energía eléctrica</t>
  </si>
  <si>
    <t>Publicidad y propaganda</t>
  </si>
  <si>
    <t>Almacenaje</t>
  </si>
  <si>
    <t>Edificios y locales</t>
  </si>
  <si>
    <t>Otros alquileres</t>
  </si>
  <si>
    <t>Seguro de personas</t>
  </si>
  <si>
    <t>Mantenimiento y reparación de computación</t>
  </si>
  <si>
    <t>Mant. y rep. de equipo de Transporte, Tracción y Elevación</t>
  </si>
  <si>
    <t xml:space="preserve">Servicios funerarios y gastos conexos </t>
  </si>
  <si>
    <t>Eventos generales</t>
  </si>
  <si>
    <t>Festividades</t>
  </si>
  <si>
    <t>Estudios investigaciones y análisis</t>
  </si>
  <si>
    <t>Servicios de contabilidad y auditoría</t>
  </si>
  <si>
    <t>Servicios de capacitación</t>
  </si>
  <si>
    <t>Servicios de informática y sistema computarizados</t>
  </si>
  <si>
    <t>Otros Servicios Técnicos Profesionales</t>
  </si>
  <si>
    <t>Comisiones bancarias</t>
  </si>
  <si>
    <t>Licencia Antivirus</t>
  </si>
  <si>
    <t>Otros Pagos Anticipados</t>
  </si>
  <si>
    <t>Costos de adquisición  (2022)</t>
  </si>
  <si>
    <t xml:space="preserve">Transferencia del Ministerio de Economía Planificación y Desarrollo (MEPYD), erogaciones según presupuesto asignado para el periodo 2021-2022                                                   </t>
  </si>
  <si>
    <t xml:space="preserve">Donaciones del Ministerio de la Presidencia (Para ser utilizado en Mesas Temáticas)                                                       </t>
  </si>
  <si>
    <t>Servicios de Alimentación</t>
  </si>
  <si>
    <t>Mob. Y equ. de ofic.</t>
  </si>
  <si>
    <t>Equipo,Transp y otros</t>
  </si>
  <si>
    <t>Prop. planta y equipos neto (2022)</t>
  </si>
  <si>
    <t>Prop. planta y equipos neto (2021)</t>
  </si>
  <si>
    <t>Activos Intangibles (2022)</t>
  </si>
  <si>
    <t>Activos Intangibles al 31 de Diciembre,2021</t>
  </si>
  <si>
    <t>Capital</t>
  </si>
  <si>
    <t>Intereses Ganados de Inver. Certif. Financiero</t>
  </si>
  <si>
    <t xml:space="preserve">El Consejo Economico Social pagó sueldos y compensaciones al personal directivo, los cuales se definen como aquellos </t>
  </si>
  <si>
    <t>Otros repuestos y accesorios menores</t>
  </si>
  <si>
    <t>Impresión y encuadernación</t>
  </si>
  <si>
    <t>Seguro de vehiculos</t>
  </si>
  <si>
    <t>Mant. y  rep. De equipo de oficina y muebles</t>
  </si>
  <si>
    <t>Viáticos dentro del país</t>
  </si>
  <si>
    <t>Viáticos fuera del país</t>
  </si>
  <si>
    <t>Materiales y Suministros de Consumo</t>
  </si>
  <si>
    <t>Resultados positivos (ahorro)/negativo (desahorro)  ( periodo actual)</t>
  </si>
  <si>
    <t xml:space="preserve"> Resultado acumulado  ( correspond. a períodos anteriores)</t>
  </si>
  <si>
    <t>Nota #7 Efectivo y Equivalentes de Efectivo.</t>
  </si>
  <si>
    <t>Un detalle del efectivo y equivalente de efectivo al 31 de Diciembre de 2022 y 2021 es como sigue:</t>
  </si>
  <si>
    <t>Nota #8  Inversiones a corto plazo</t>
  </si>
  <si>
    <t>Un detalle de la Inversión a corto plazo al 31 de Diciembre 2022 y 2021, es como sigue:</t>
  </si>
  <si>
    <t>Nota #9 Cuentas por Cobrar</t>
  </si>
  <si>
    <t>Un detalle de las Cuentas por Cobrar a corto plazo al 31 de Diciembre 2022 y 2021, es como sigue:</t>
  </si>
  <si>
    <t>Nota #10 Inventarios</t>
  </si>
  <si>
    <t>Un detalle de las partidas de Inventario al 31 de Diciembre 2022 y 2021, es como sigue:</t>
  </si>
  <si>
    <t>Nota# 11 Pagos Anticipados</t>
  </si>
  <si>
    <t>Un detalle de los Pagos Anticipados  al 31 de Diciembre de 2022 y 2021 es como sigue:</t>
  </si>
  <si>
    <t>Nota#12 Propiedad planta y equipos</t>
  </si>
  <si>
    <t>Nota#13 Activos Intangibles</t>
  </si>
  <si>
    <t>Nota# 14 Cuentas por pagar a corto plazo</t>
  </si>
  <si>
    <t>Un detalle de las cuentas por pagar a corto plazo  al 31 de Diciembre de 2022 y 2021 es como sigue:</t>
  </si>
  <si>
    <t>Compañía Dominicana de Teléfonos (CODETEL)</t>
  </si>
  <si>
    <t>Nota# 15 Retenciones y Acumulaciones por pagar</t>
  </si>
  <si>
    <t>Un detalle de las Retenciones y Acumulaciones por Pagar al 31 de Diciembre de 2022 y 2021 es como sigue:</t>
  </si>
  <si>
    <t>Nota# 16  Activos Netos/Patrimonio</t>
  </si>
  <si>
    <t xml:space="preserve">Al 31 de Diciembre de 2022 y 2021, la composición del capital de la Institución es como sigue:  </t>
  </si>
  <si>
    <t xml:space="preserve">Nota# 17 Transferencia y Donaciones </t>
  </si>
  <si>
    <t>Un detalle de los Ingresos por transferencias y donaciones al 31 de Diciembre de 2022 y 2021 es como sigue:</t>
  </si>
  <si>
    <t>Nota# 18 Transferencia y Donaciones</t>
  </si>
  <si>
    <t>Un detalle de los ingresos por transferencias y donaciones  al 31 de Diciembre de 2022 y 2021 es como sigue:</t>
  </si>
  <si>
    <t xml:space="preserve">Nota# 19 Recargos, Multas y Otros Ingresos </t>
  </si>
  <si>
    <t>Un detalle del ingreso por los recargos, multas y otros ingresos  al 31 de Diciembre de 2022 y 2021 es como sigue:</t>
  </si>
  <si>
    <t>Otros Aportes Ministerio de la Presidencia Período anterior</t>
  </si>
  <si>
    <t xml:space="preserve"> Nota # 20 Sueldos, Salarios y beneficios a empleados</t>
  </si>
  <si>
    <t>Un detalle de las cuentas sueldos, salarios, beneficios a empleados al 31 de Diciembre 2022 y 2021 es como sigue:</t>
  </si>
  <si>
    <t>que ocupan la posición de directores y subdirectores en adelante, por aproximadamente RD$4,809,000.00 y RD$2,404,500.00</t>
  </si>
  <si>
    <t>respectivamente. Al 31 de Diciembre de 2022 y 2021 el Consejo Económico y Social mantiene 14 y 10 empleados respectivamente.</t>
  </si>
  <si>
    <t>Nota#21 Suministro y Materiales para consumo</t>
  </si>
  <si>
    <t>Un detalle de los Gastos de Suministro y Materiales para consumo al 31 de Diciembre de 2022 y 2021 es como sigue:</t>
  </si>
  <si>
    <t xml:space="preserve">Nota# 22 Gastos de Depreciación y Amortización </t>
  </si>
  <si>
    <t>Un detalle de los Gastos de Depreciación y Amortización al 31 de Diciembre de 2022 y 2021 es como sigue:</t>
  </si>
  <si>
    <t xml:space="preserve">Nota# 23 Otros Gastos </t>
  </si>
  <si>
    <t>Un detalle de Otros Gastos al 31 de Diciembre de 2022 y 2021 es como sigue:</t>
  </si>
  <si>
    <t>Pasajes</t>
  </si>
  <si>
    <t xml:space="preserve">Nota# 24 Gastos Financieros </t>
  </si>
  <si>
    <t>Un detalle de los Gastos Financieros  al 31 de Diciembre de 2022 y 2021 es como sigue: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</si>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</sst>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-* #.##0.00\ _€_-;\-* #.##0.00\ _€_-;_-* &quot;-&quot;??\ _€_-;_-@_-"/>
    <numFmt numFmtId="166" formatCode="&quot;$&quot;#,##0.00"/>
    <numFmt numFmtId="167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Times New Roman"/>
      <family val="1"/>
    </font>
    <font>
      <u/>
      <sz val="10"/>
      <color theme="1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31F2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1" fillId="0" borderId="0" xfId="0" applyFont="1"/>
    <xf numFmtId="2" fontId="4" fillId="0" borderId="0" xfId="1" applyNumberFormat="1" applyFont="1"/>
    <xf numFmtId="0" fontId="4" fillId="0" borderId="0" xfId="0" applyFont="1"/>
    <xf numFmtId="43" fontId="3" fillId="0" borderId="0" xfId="0" applyNumberFormat="1" applyFont="1"/>
    <xf numFmtId="165" fontId="0" fillId="0" borderId="0" xfId="0" applyNumberFormat="1"/>
    <xf numFmtId="43" fontId="4" fillId="0" borderId="0" xfId="1" applyFont="1"/>
    <xf numFmtId="0" fontId="2" fillId="0" borderId="0" xfId="0" applyFont="1"/>
    <xf numFmtId="43" fontId="0" fillId="0" borderId="0" xfId="1" applyFont="1"/>
    <xf numFmtId="43" fontId="2" fillId="0" borderId="0" xfId="0" applyNumberFormat="1" applyFont="1"/>
    <xf numFmtId="164" fontId="2" fillId="2" borderId="0" xfId="1" applyNumberFormat="1" applyFont="1" applyFill="1" applyBorder="1"/>
    <xf numFmtId="43" fontId="0" fillId="0" borderId="0" xfId="1" applyFont="1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/>
    <xf numFmtId="0" fontId="5" fillId="0" borderId="0" xfId="0" applyFont="1"/>
    <xf numFmtId="43" fontId="4" fillId="0" borderId="0" xfId="0" applyNumberFormat="1" applyFont="1"/>
    <xf numFmtId="166" fontId="4" fillId="0" borderId="0" xfId="0" applyNumberFormat="1" applyFont="1"/>
    <xf numFmtId="0" fontId="6" fillId="0" borderId="0" xfId="0" applyFont="1" applyAlignment="1">
      <alignment horizontal="justify" vertical="center"/>
    </xf>
    <xf numFmtId="3" fontId="6" fillId="0" borderId="0" xfId="0" applyNumberFormat="1" applyFont="1" applyAlignment="1">
      <alignment horizontal="justify" vertical="center"/>
    </xf>
    <xf numFmtId="3" fontId="0" fillId="0" borderId="0" xfId="0" applyNumberFormat="1"/>
    <xf numFmtId="0" fontId="6" fillId="0" borderId="0" xfId="0" applyFont="1"/>
    <xf numFmtId="2" fontId="4" fillId="0" borderId="0" xfId="0" applyNumberFormat="1" applyFont="1"/>
    <xf numFmtId="2" fontId="0" fillId="0" borderId="0" xfId="1" applyNumberFormat="1" applyFont="1"/>
    <xf numFmtId="2" fontId="3" fillId="0" borderId="0" xfId="1" applyNumberFormat="1" applyFont="1"/>
    <xf numFmtId="0" fontId="3" fillId="0" borderId="0" xfId="0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4" fillId="2" borderId="0" xfId="0" applyFont="1" applyFill="1"/>
    <xf numFmtId="0" fontId="9" fillId="0" borderId="0" xfId="0" applyFont="1"/>
    <xf numFmtId="164" fontId="3" fillId="0" borderId="1" xfId="0" applyNumberFormat="1" applyFont="1" applyBorder="1"/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4" fillId="0" borderId="0" xfId="1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2" fontId="5" fillId="0" borderId="0" xfId="1" applyNumberFormat="1" applyFont="1"/>
    <xf numFmtId="0" fontId="13" fillId="0" borderId="0" xfId="0" applyFont="1" applyAlignment="1">
      <alignment wrapText="1"/>
    </xf>
    <xf numFmtId="164" fontId="13" fillId="0" borderId="0" xfId="1" applyNumberFormat="1" applyFont="1"/>
    <xf numFmtId="0" fontId="13" fillId="0" borderId="0" xfId="0" applyFont="1"/>
    <xf numFmtId="0" fontId="12" fillId="0" borderId="0" xfId="0" applyFont="1"/>
    <xf numFmtId="164" fontId="12" fillId="0" borderId="0" xfId="1" applyNumberFormat="1" applyFont="1"/>
    <xf numFmtId="0" fontId="12" fillId="0" borderId="0" xfId="0" applyFont="1" applyAlignment="1">
      <alignment wrapText="1"/>
    </xf>
    <xf numFmtId="164" fontId="12" fillId="0" borderId="1" xfId="1" applyNumberFormat="1" applyFont="1" applyBorder="1"/>
    <xf numFmtId="164" fontId="14" fillId="0" borderId="0" xfId="1" applyNumberFormat="1" applyFont="1"/>
    <xf numFmtId="164" fontId="12" fillId="0" borderId="0" xfId="1" applyNumberFormat="1" applyFont="1" applyBorder="1"/>
    <xf numFmtId="164" fontId="3" fillId="0" borderId="0" xfId="1" applyNumberFormat="1" applyFont="1" applyBorder="1" applyAlignment="1">
      <alignment horizontal="right"/>
    </xf>
    <xf numFmtId="0" fontId="4" fillId="0" borderId="1" xfId="0" applyFont="1" applyBorder="1"/>
    <xf numFmtId="0" fontId="13" fillId="0" borderId="1" xfId="0" applyFont="1" applyBorder="1"/>
    <xf numFmtId="43" fontId="5" fillId="0" borderId="0" xfId="0" applyNumberFormat="1" applyFont="1"/>
    <xf numFmtId="164" fontId="5" fillId="0" borderId="0" xfId="1" applyNumberFormat="1" applyFont="1"/>
    <xf numFmtId="164" fontId="15" fillId="0" borderId="2" xfId="1" applyNumberFormat="1" applyFont="1" applyBorder="1"/>
    <xf numFmtId="164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vertical="center" wrapText="1"/>
    </xf>
    <xf numFmtId="2" fontId="4" fillId="0" borderId="0" xfId="1" applyNumberFormat="1" applyFont="1" applyAlignment="1">
      <alignment vertical="center"/>
    </xf>
    <xf numFmtId="0" fontId="16" fillId="0" borderId="0" xfId="0" applyFont="1" applyAlignment="1">
      <alignment horizontal="left" vertical="center" wrapText="1"/>
    </xf>
    <xf numFmtId="164" fontId="5" fillId="0" borderId="0" xfId="1" applyNumberFormat="1" applyFont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2" fontId="4" fillId="2" borderId="0" xfId="1" applyNumberFormat="1" applyFont="1" applyFill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43" fontId="4" fillId="2" borderId="0" xfId="1" applyFont="1" applyFill="1"/>
    <xf numFmtId="164" fontId="4" fillId="2" borderId="0" xfId="1" applyNumberFormat="1" applyFont="1" applyFill="1" applyAlignment="1">
      <alignment horizontal="right"/>
    </xf>
    <xf numFmtId="0" fontId="5" fillId="2" borderId="0" xfId="0" applyFont="1" applyFill="1"/>
    <xf numFmtId="43" fontId="4" fillId="0" borderId="0" xfId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2" fontId="4" fillId="2" borderId="0" xfId="1" applyNumberFormat="1" applyFont="1" applyFill="1"/>
    <xf numFmtId="2" fontId="4" fillId="0" borderId="0" xfId="1" applyNumberFormat="1" applyFont="1" applyFill="1" applyAlignment="1"/>
    <xf numFmtId="2" fontId="4" fillId="0" borderId="0" xfId="1" applyNumberFormat="1" applyFont="1" applyFill="1"/>
    <xf numFmtId="164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3" fontId="17" fillId="0" borderId="0" xfId="0" applyNumberFormat="1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164" fontId="15" fillId="0" borderId="2" xfId="1" applyNumberFormat="1" applyFont="1" applyBorder="1" applyAlignment="1">
      <alignment horizontal="justify" vertical="center"/>
    </xf>
    <xf numFmtId="0" fontId="4" fillId="2" borderId="0" xfId="0" applyFont="1" applyFill="1" applyAlignment="1">
      <alignment vertical="center"/>
    </xf>
    <xf numFmtId="43" fontId="4" fillId="0" borderId="0" xfId="1" applyFont="1" applyBorder="1"/>
    <xf numFmtId="0" fontId="3" fillId="2" borderId="0" xfId="0" applyFont="1" applyFill="1"/>
    <xf numFmtId="0" fontId="12" fillId="2" borderId="0" xfId="0" applyFont="1" applyFill="1" applyAlignment="1">
      <alignment wrapText="1"/>
    </xf>
    <xf numFmtId="164" fontId="4" fillId="0" borderId="1" xfId="0" applyNumberFormat="1" applyFont="1" applyBorder="1"/>
    <xf numFmtId="43" fontId="3" fillId="0" borderId="0" xfId="1" applyFont="1"/>
    <xf numFmtId="43" fontId="18" fillId="0" borderId="0" xfId="0" applyNumberFormat="1" applyFont="1"/>
    <xf numFmtId="43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167" fontId="4" fillId="0" borderId="0" xfId="0" applyNumberFormat="1" applyFont="1"/>
    <xf numFmtId="0" fontId="10" fillId="2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/>
  </cellXfs>
  <cellStyles count="2">
    <cellStyle name="Millares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3"/>
  <sheetViews>
    <sheetView tabSelected="1" view="pageBreakPreview" topLeftCell="A220" zoomScale="60" zoomScaleNormal="100" workbookViewId="0">
      <selection activeCell="I239" sqref="I239"/>
    </sheetView>
  </sheetViews>
  <sheetFormatPr baseColWidth="10" defaultColWidth="9.140625" defaultRowHeight="15" x14ac:dyDescent="0.25"/>
  <cols>
    <col min="1" max="1" width="47.28515625" customWidth="1"/>
    <col min="2" max="2" width="12" customWidth="1"/>
    <col min="3" max="3" width="12.85546875" customWidth="1"/>
    <col min="4" max="5" width="18.28515625" customWidth="1"/>
    <col min="6" max="6" width="14.7109375" style="24" customWidth="1"/>
    <col min="7" max="7" width="16.140625" customWidth="1"/>
    <col min="8" max="8" width="16.7109375" customWidth="1"/>
    <col min="9" max="9" width="15" bestFit="1" customWidth="1"/>
    <col min="10" max="10" width="12.7109375" customWidth="1"/>
    <col min="11" max="11" width="12.140625" customWidth="1"/>
    <col min="12" max="12" width="11.28515625" bestFit="1" customWidth="1"/>
    <col min="257" max="257" width="44.7109375" customWidth="1"/>
    <col min="258" max="258" width="12" customWidth="1"/>
    <col min="259" max="259" width="10.7109375" customWidth="1"/>
    <col min="260" max="261" width="15.140625" customWidth="1"/>
    <col min="262" max="262" width="14.7109375" customWidth="1"/>
    <col min="263" max="263" width="16.140625" customWidth="1"/>
    <col min="264" max="264" width="13.140625" customWidth="1"/>
    <col min="265" max="265" width="15" bestFit="1" customWidth="1"/>
    <col min="513" max="513" width="44.7109375" customWidth="1"/>
    <col min="514" max="514" width="12" customWidth="1"/>
    <col min="515" max="515" width="10.7109375" customWidth="1"/>
    <col min="516" max="517" width="15.140625" customWidth="1"/>
    <col min="518" max="518" width="14.7109375" customWidth="1"/>
    <col min="519" max="519" width="16.140625" customWidth="1"/>
    <col min="520" max="520" width="13.140625" customWidth="1"/>
    <col min="521" max="521" width="15" bestFit="1" customWidth="1"/>
    <col min="769" max="769" width="44.7109375" customWidth="1"/>
    <col min="770" max="770" width="12" customWidth="1"/>
    <col min="771" max="771" width="10.7109375" customWidth="1"/>
    <col min="772" max="773" width="15.140625" customWidth="1"/>
    <col min="774" max="774" width="14.7109375" customWidth="1"/>
    <col min="775" max="775" width="16.140625" customWidth="1"/>
    <col min="776" max="776" width="13.140625" customWidth="1"/>
    <col min="777" max="777" width="15" bestFit="1" customWidth="1"/>
    <col min="1025" max="1025" width="44.7109375" customWidth="1"/>
    <col min="1026" max="1026" width="12" customWidth="1"/>
    <col min="1027" max="1027" width="10.7109375" customWidth="1"/>
    <col min="1028" max="1029" width="15.140625" customWidth="1"/>
    <col min="1030" max="1030" width="14.7109375" customWidth="1"/>
    <col min="1031" max="1031" width="16.140625" customWidth="1"/>
    <col min="1032" max="1032" width="13.140625" customWidth="1"/>
    <col min="1033" max="1033" width="15" bestFit="1" customWidth="1"/>
    <col min="1281" max="1281" width="44.7109375" customWidth="1"/>
    <col min="1282" max="1282" width="12" customWidth="1"/>
    <col min="1283" max="1283" width="10.7109375" customWidth="1"/>
    <col min="1284" max="1285" width="15.140625" customWidth="1"/>
    <col min="1286" max="1286" width="14.7109375" customWidth="1"/>
    <col min="1287" max="1287" width="16.140625" customWidth="1"/>
    <col min="1288" max="1288" width="13.140625" customWidth="1"/>
    <col min="1289" max="1289" width="15" bestFit="1" customWidth="1"/>
    <col min="1537" max="1537" width="44.7109375" customWidth="1"/>
    <col min="1538" max="1538" width="12" customWidth="1"/>
    <col min="1539" max="1539" width="10.7109375" customWidth="1"/>
    <col min="1540" max="1541" width="15.140625" customWidth="1"/>
    <col min="1542" max="1542" width="14.7109375" customWidth="1"/>
    <col min="1543" max="1543" width="16.140625" customWidth="1"/>
    <col min="1544" max="1544" width="13.140625" customWidth="1"/>
    <col min="1545" max="1545" width="15" bestFit="1" customWidth="1"/>
    <col min="1793" max="1793" width="44.7109375" customWidth="1"/>
    <col min="1794" max="1794" width="12" customWidth="1"/>
    <col min="1795" max="1795" width="10.7109375" customWidth="1"/>
    <col min="1796" max="1797" width="15.140625" customWidth="1"/>
    <col min="1798" max="1798" width="14.7109375" customWidth="1"/>
    <col min="1799" max="1799" width="16.140625" customWidth="1"/>
    <col min="1800" max="1800" width="13.140625" customWidth="1"/>
    <col min="1801" max="1801" width="15" bestFit="1" customWidth="1"/>
    <col min="2049" max="2049" width="44.7109375" customWidth="1"/>
    <col min="2050" max="2050" width="12" customWidth="1"/>
    <col min="2051" max="2051" width="10.7109375" customWidth="1"/>
    <col min="2052" max="2053" width="15.140625" customWidth="1"/>
    <col min="2054" max="2054" width="14.7109375" customWidth="1"/>
    <col min="2055" max="2055" width="16.140625" customWidth="1"/>
    <col min="2056" max="2056" width="13.140625" customWidth="1"/>
    <col min="2057" max="2057" width="15" bestFit="1" customWidth="1"/>
    <col min="2305" max="2305" width="44.7109375" customWidth="1"/>
    <col min="2306" max="2306" width="12" customWidth="1"/>
    <col min="2307" max="2307" width="10.7109375" customWidth="1"/>
    <col min="2308" max="2309" width="15.140625" customWidth="1"/>
    <col min="2310" max="2310" width="14.7109375" customWidth="1"/>
    <col min="2311" max="2311" width="16.140625" customWidth="1"/>
    <col min="2312" max="2312" width="13.140625" customWidth="1"/>
    <col min="2313" max="2313" width="15" bestFit="1" customWidth="1"/>
    <col min="2561" max="2561" width="44.7109375" customWidth="1"/>
    <col min="2562" max="2562" width="12" customWidth="1"/>
    <col min="2563" max="2563" width="10.7109375" customWidth="1"/>
    <col min="2564" max="2565" width="15.140625" customWidth="1"/>
    <col min="2566" max="2566" width="14.7109375" customWidth="1"/>
    <col min="2567" max="2567" width="16.140625" customWidth="1"/>
    <col min="2568" max="2568" width="13.140625" customWidth="1"/>
    <col min="2569" max="2569" width="15" bestFit="1" customWidth="1"/>
    <col min="2817" max="2817" width="44.7109375" customWidth="1"/>
    <col min="2818" max="2818" width="12" customWidth="1"/>
    <col min="2819" max="2819" width="10.7109375" customWidth="1"/>
    <col min="2820" max="2821" width="15.140625" customWidth="1"/>
    <col min="2822" max="2822" width="14.7109375" customWidth="1"/>
    <col min="2823" max="2823" width="16.140625" customWidth="1"/>
    <col min="2824" max="2824" width="13.140625" customWidth="1"/>
    <col min="2825" max="2825" width="15" bestFit="1" customWidth="1"/>
    <col min="3073" max="3073" width="44.7109375" customWidth="1"/>
    <col min="3074" max="3074" width="12" customWidth="1"/>
    <col min="3075" max="3075" width="10.7109375" customWidth="1"/>
    <col min="3076" max="3077" width="15.140625" customWidth="1"/>
    <col min="3078" max="3078" width="14.7109375" customWidth="1"/>
    <col min="3079" max="3079" width="16.140625" customWidth="1"/>
    <col min="3080" max="3080" width="13.140625" customWidth="1"/>
    <col min="3081" max="3081" width="15" bestFit="1" customWidth="1"/>
    <col min="3329" max="3329" width="44.7109375" customWidth="1"/>
    <col min="3330" max="3330" width="12" customWidth="1"/>
    <col min="3331" max="3331" width="10.7109375" customWidth="1"/>
    <col min="3332" max="3333" width="15.140625" customWidth="1"/>
    <col min="3334" max="3334" width="14.7109375" customWidth="1"/>
    <col min="3335" max="3335" width="16.140625" customWidth="1"/>
    <col min="3336" max="3336" width="13.140625" customWidth="1"/>
    <col min="3337" max="3337" width="15" bestFit="1" customWidth="1"/>
    <col min="3585" max="3585" width="44.7109375" customWidth="1"/>
    <col min="3586" max="3586" width="12" customWidth="1"/>
    <col min="3587" max="3587" width="10.7109375" customWidth="1"/>
    <col min="3588" max="3589" width="15.140625" customWidth="1"/>
    <col min="3590" max="3590" width="14.7109375" customWidth="1"/>
    <col min="3591" max="3591" width="16.140625" customWidth="1"/>
    <col min="3592" max="3592" width="13.140625" customWidth="1"/>
    <col min="3593" max="3593" width="15" bestFit="1" customWidth="1"/>
    <col min="3841" max="3841" width="44.7109375" customWidth="1"/>
    <col min="3842" max="3842" width="12" customWidth="1"/>
    <col min="3843" max="3843" width="10.7109375" customWidth="1"/>
    <col min="3844" max="3845" width="15.140625" customWidth="1"/>
    <col min="3846" max="3846" width="14.7109375" customWidth="1"/>
    <col min="3847" max="3847" width="16.140625" customWidth="1"/>
    <col min="3848" max="3848" width="13.140625" customWidth="1"/>
    <col min="3849" max="3849" width="15" bestFit="1" customWidth="1"/>
    <col min="4097" max="4097" width="44.7109375" customWidth="1"/>
    <col min="4098" max="4098" width="12" customWidth="1"/>
    <col min="4099" max="4099" width="10.7109375" customWidth="1"/>
    <col min="4100" max="4101" width="15.140625" customWidth="1"/>
    <col min="4102" max="4102" width="14.7109375" customWidth="1"/>
    <col min="4103" max="4103" width="16.140625" customWidth="1"/>
    <col min="4104" max="4104" width="13.140625" customWidth="1"/>
    <col min="4105" max="4105" width="15" bestFit="1" customWidth="1"/>
    <col min="4353" max="4353" width="44.7109375" customWidth="1"/>
    <col min="4354" max="4354" width="12" customWidth="1"/>
    <col min="4355" max="4355" width="10.7109375" customWidth="1"/>
    <col min="4356" max="4357" width="15.140625" customWidth="1"/>
    <col min="4358" max="4358" width="14.7109375" customWidth="1"/>
    <col min="4359" max="4359" width="16.140625" customWidth="1"/>
    <col min="4360" max="4360" width="13.140625" customWidth="1"/>
    <col min="4361" max="4361" width="15" bestFit="1" customWidth="1"/>
    <col min="4609" max="4609" width="44.7109375" customWidth="1"/>
    <col min="4610" max="4610" width="12" customWidth="1"/>
    <col min="4611" max="4611" width="10.7109375" customWidth="1"/>
    <col min="4612" max="4613" width="15.140625" customWidth="1"/>
    <col min="4614" max="4614" width="14.7109375" customWidth="1"/>
    <col min="4615" max="4615" width="16.140625" customWidth="1"/>
    <col min="4616" max="4616" width="13.140625" customWidth="1"/>
    <col min="4617" max="4617" width="15" bestFit="1" customWidth="1"/>
    <col min="4865" max="4865" width="44.7109375" customWidth="1"/>
    <col min="4866" max="4866" width="12" customWidth="1"/>
    <col min="4867" max="4867" width="10.7109375" customWidth="1"/>
    <col min="4868" max="4869" width="15.140625" customWidth="1"/>
    <col min="4870" max="4870" width="14.7109375" customWidth="1"/>
    <col min="4871" max="4871" width="16.140625" customWidth="1"/>
    <col min="4872" max="4872" width="13.140625" customWidth="1"/>
    <col min="4873" max="4873" width="15" bestFit="1" customWidth="1"/>
    <col min="5121" max="5121" width="44.7109375" customWidth="1"/>
    <col min="5122" max="5122" width="12" customWidth="1"/>
    <col min="5123" max="5123" width="10.7109375" customWidth="1"/>
    <col min="5124" max="5125" width="15.140625" customWidth="1"/>
    <col min="5126" max="5126" width="14.7109375" customWidth="1"/>
    <col min="5127" max="5127" width="16.140625" customWidth="1"/>
    <col min="5128" max="5128" width="13.140625" customWidth="1"/>
    <col min="5129" max="5129" width="15" bestFit="1" customWidth="1"/>
    <col min="5377" max="5377" width="44.7109375" customWidth="1"/>
    <col min="5378" max="5378" width="12" customWidth="1"/>
    <col min="5379" max="5379" width="10.7109375" customWidth="1"/>
    <col min="5380" max="5381" width="15.140625" customWidth="1"/>
    <col min="5382" max="5382" width="14.7109375" customWidth="1"/>
    <col min="5383" max="5383" width="16.140625" customWidth="1"/>
    <col min="5384" max="5384" width="13.140625" customWidth="1"/>
    <col min="5385" max="5385" width="15" bestFit="1" customWidth="1"/>
    <col min="5633" max="5633" width="44.7109375" customWidth="1"/>
    <col min="5634" max="5634" width="12" customWidth="1"/>
    <col min="5635" max="5635" width="10.7109375" customWidth="1"/>
    <col min="5636" max="5637" width="15.140625" customWidth="1"/>
    <col min="5638" max="5638" width="14.7109375" customWidth="1"/>
    <col min="5639" max="5639" width="16.140625" customWidth="1"/>
    <col min="5640" max="5640" width="13.140625" customWidth="1"/>
    <col min="5641" max="5641" width="15" bestFit="1" customWidth="1"/>
    <col min="5889" max="5889" width="44.7109375" customWidth="1"/>
    <col min="5890" max="5890" width="12" customWidth="1"/>
    <col min="5891" max="5891" width="10.7109375" customWidth="1"/>
    <col min="5892" max="5893" width="15.140625" customWidth="1"/>
    <col min="5894" max="5894" width="14.7109375" customWidth="1"/>
    <col min="5895" max="5895" width="16.140625" customWidth="1"/>
    <col min="5896" max="5896" width="13.140625" customWidth="1"/>
    <col min="5897" max="5897" width="15" bestFit="1" customWidth="1"/>
    <col min="6145" max="6145" width="44.7109375" customWidth="1"/>
    <col min="6146" max="6146" width="12" customWidth="1"/>
    <col min="6147" max="6147" width="10.7109375" customWidth="1"/>
    <col min="6148" max="6149" width="15.140625" customWidth="1"/>
    <col min="6150" max="6150" width="14.7109375" customWidth="1"/>
    <col min="6151" max="6151" width="16.140625" customWidth="1"/>
    <col min="6152" max="6152" width="13.140625" customWidth="1"/>
    <col min="6153" max="6153" width="15" bestFit="1" customWidth="1"/>
    <col min="6401" max="6401" width="44.7109375" customWidth="1"/>
    <col min="6402" max="6402" width="12" customWidth="1"/>
    <col min="6403" max="6403" width="10.7109375" customWidth="1"/>
    <col min="6404" max="6405" width="15.140625" customWidth="1"/>
    <col min="6406" max="6406" width="14.7109375" customWidth="1"/>
    <col min="6407" max="6407" width="16.140625" customWidth="1"/>
    <col min="6408" max="6408" width="13.140625" customWidth="1"/>
    <col min="6409" max="6409" width="15" bestFit="1" customWidth="1"/>
    <col min="6657" max="6657" width="44.7109375" customWidth="1"/>
    <col min="6658" max="6658" width="12" customWidth="1"/>
    <col min="6659" max="6659" width="10.7109375" customWidth="1"/>
    <col min="6660" max="6661" width="15.140625" customWidth="1"/>
    <col min="6662" max="6662" width="14.7109375" customWidth="1"/>
    <col min="6663" max="6663" width="16.140625" customWidth="1"/>
    <col min="6664" max="6664" width="13.140625" customWidth="1"/>
    <col min="6665" max="6665" width="15" bestFit="1" customWidth="1"/>
    <col min="6913" max="6913" width="44.7109375" customWidth="1"/>
    <col min="6914" max="6914" width="12" customWidth="1"/>
    <col min="6915" max="6915" width="10.7109375" customWidth="1"/>
    <col min="6916" max="6917" width="15.140625" customWidth="1"/>
    <col min="6918" max="6918" width="14.7109375" customWidth="1"/>
    <col min="6919" max="6919" width="16.140625" customWidth="1"/>
    <col min="6920" max="6920" width="13.140625" customWidth="1"/>
    <col min="6921" max="6921" width="15" bestFit="1" customWidth="1"/>
    <col min="7169" max="7169" width="44.7109375" customWidth="1"/>
    <col min="7170" max="7170" width="12" customWidth="1"/>
    <col min="7171" max="7171" width="10.7109375" customWidth="1"/>
    <col min="7172" max="7173" width="15.140625" customWidth="1"/>
    <col min="7174" max="7174" width="14.7109375" customWidth="1"/>
    <col min="7175" max="7175" width="16.140625" customWidth="1"/>
    <col min="7176" max="7176" width="13.140625" customWidth="1"/>
    <col min="7177" max="7177" width="15" bestFit="1" customWidth="1"/>
    <col min="7425" max="7425" width="44.7109375" customWidth="1"/>
    <col min="7426" max="7426" width="12" customWidth="1"/>
    <col min="7427" max="7427" width="10.7109375" customWidth="1"/>
    <col min="7428" max="7429" width="15.140625" customWidth="1"/>
    <col min="7430" max="7430" width="14.7109375" customWidth="1"/>
    <col min="7431" max="7431" width="16.140625" customWidth="1"/>
    <col min="7432" max="7432" width="13.140625" customWidth="1"/>
    <col min="7433" max="7433" width="15" bestFit="1" customWidth="1"/>
    <col min="7681" max="7681" width="44.7109375" customWidth="1"/>
    <col min="7682" max="7682" width="12" customWidth="1"/>
    <col min="7683" max="7683" width="10.7109375" customWidth="1"/>
    <col min="7684" max="7685" width="15.140625" customWidth="1"/>
    <col min="7686" max="7686" width="14.7109375" customWidth="1"/>
    <col min="7687" max="7687" width="16.140625" customWidth="1"/>
    <col min="7688" max="7688" width="13.140625" customWidth="1"/>
    <col min="7689" max="7689" width="15" bestFit="1" customWidth="1"/>
    <col min="7937" max="7937" width="44.7109375" customWidth="1"/>
    <col min="7938" max="7938" width="12" customWidth="1"/>
    <col min="7939" max="7939" width="10.7109375" customWidth="1"/>
    <col min="7940" max="7941" width="15.140625" customWidth="1"/>
    <col min="7942" max="7942" width="14.7109375" customWidth="1"/>
    <col min="7943" max="7943" width="16.140625" customWidth="1"/>
    <col min="7944" max="7944" width="13.140625" customWidth="1"/>
    <col min="7945" max="7945" width="15" bestFit="1" customWidth="1"/>
    <col min="8193" max="8193" width="44.7109375" customWidth="1"/>
    <col min="8194" max="8194" width="12" customWidth="1"/>
    <col min="8195" max="8195" width="10.7109375" customWidth="1"/>
    <col min="8196" max="8197" width="15.140625" customWidth="1"/>
    <col min="8198" max="8198" width="14.7109375" customWidth="1"/>
    <col min="8199" max="8199" width="16.140625" customWidth="1"/>
    <col min="8200" max="8200" width="13.140625" customWidth="1"/>
    <col min="8201" max="8201" width="15" bestFit="1" customWidth="1"/>
    <col min="8449" max="8449" width="44.7109375" customWidth="1"/>
    <col min="8450" max="8450" width="12" customWidth="1"/>
    <col min="8451" max="8451" width="10.7109375" customWidth="1"/>
    <col min="8452" max="8453" width="15.140625" customWidth="1"/>
    <col min="8454" max="8454" width="14.7109375" customWidth="1"/>
    <col min="8455" max="8455" width="16.140625" customWidth="1"/>
    <col min="8456" max="8456" width="13.140625" customWidth="1"/>
    <col min="8457" max="8457" width="15" bestFit="1" customWidth="1"/>
    <col min="8705" max="8705" width="44.7109375" customWidth="1"/>
    <col min="8706" max="8706" width="12" customWidth="1"/>
    <col min="8707" max="8707" width="10.7109375" customWidth="1"/>
    <col min="8708" max="8709" width="15.140625" customWidth="1"/>
    <col min="8710" max="8710" width="14.7109375" customWidth="1"/>
    <col min="8711" max="8711" width="16.140625" customWidth="1"/>
    <col min="8712" max="8712" width="13.140625" customWidth="1"/>
    <col min="8713" max="8713" width="15" bestFit="1" customWidth="1"/>
    <col min="8961" max="8961" width="44.7109375" customWidth="1"/>
    <col min="8962" max="8962" width="12" customWidth="1"/>
    <col min="8963" max="8963" width="10.7109375" customWidth="1"/>
    <col min="8964" max="8965" width="15.140625" customWidth="1"/>
    <col min="8966" max="8966" width="14.7109375" customWidth="1"/>
    <col min="8967" max="8967" width="16.140625" customWidth="1"/>
    <col min="8968" max="8968" width="13.140625" customWidth="1"/>
    <col min="8969" max="8969" width="15" bestFit="1" customWidth="1"/>
    <col min="9217" max="9217" width="44.7109375" customWidth="1"/>
    <col min="9218" max="9218" width="12" customWidth="1"/>
    <col min="9219" max="9219" width="10.7109375" customWidth="1"/>
    <col min="9220" max="9221" width="15.140625" customWidth="1"/>
    <col min="9222" max="9222" width="14.7109375" customWidth="1"/>
    <col min="9223" max="9223" width="16.140625" customWidth="1"/>
    <col min="9224" max="9224" width="13.140625" customWidth="1"/>
    <col min="9225" max="9225" width="15" bestFit="1" customWidth="1"/>
    <col min="9473" max="9473" width="44.7109375" customWidth="1"/>
    <col min="9474" max="9474" width="12" customWidth="1"/>
    <col min="9475" max="9475" width="10.7109375" customWidth="1"/>
    <col min="9476" max="9477" width="15.140625" customWidth="1"/>
    <col min="9478" max="9478" width="14.7109375" customWidth="1"/>
    <col min="9479" max="9479" width="16.140625" customWidth="1"/>
    <col min="9480" max="9480" width="13.140625" customWidth="1"/>
    <col min="9481" max="9481" width="15" bestFit="1" customWidth="1"/>
    <col min="9729" max="9729" width="44.7109375" customWidth="1"/>
    <col min="9730" max="9730" width="12" customWidth="1"/>
    <col min="9731" max="9731" width="10.7109375" customWidth="1"/>
    <col min="9732" max="9733" width="15.140625" customWidth="1"/>
    <col min="9734" max="9734" width="14.7109375" customWidth="1"/>
    <col min="9735" max="9735" width="16.140625" customWidth="1"/>
    <col min="9736" max="9736" width="13.140625" customWidth="1"/>
    <col min="9737" max="9737" width="15" bestFit="1" customWidth="1"/>
    <col min="9985" max="9985" width="44.7109375" customWidth="1"/>
    <col min="9986" max="9986" width="12" customWidth="1"/>
    <col min="9987" max="9987" width="10.7109375" customWidth="1"/>
    <col min="9988" max="9989" width="15.140625" customWidth="1"/>
    <col min="9990" max="9990" width="14.7109375" customWidth="1"/>
    <col min="9991" max="9991" width="16.140625" customWidth="1"/>
    <col min="9992" max="9992" width="13.140625" customWidth="1"/>
    <col min="9993" max="9993" width="15" bestFit="1" customWidth="1"/>
    <col min="10241" max="10241" width="44.7109375" customWidth="1"/>
    <col min="10242" max="10242" width="12" customWidth="1"/>
    <col min="10243" max="10243" width="10.7109375" customWidth="1"/>
    <col min="10244" max="10245" width="15.140625" customWidth="1"/>
    <col min="10246" max="10246" width="14.7109375" customWidth="1"/>
    <col min="10247" max="10247" width="16.140625" customWidth="1"/>
    <col min="10248" max="10248" width="13.140625" customWidth="1"/>
    <col min="10249" max="10249" width="15" bestFit="1" customWidth="1"/>
    <col min="10497" max="10497" width="44.7109375" customWidth="1"/>
    <col min="10498" max="10498" width="12" customWidth="1"/>
    <col min="10499" max="10499" width="10.7109375" customWidth="1"/>
    <col min="10500" max="10501" width="15.140625" customWidth="1"/>
    <col min="10502" max="10502" width="14.7109375" customWidth="1"/>
    <col min="10503" max="10503" width="16.140625" customWidth="1"/>
    <col min="10504" max="10504" width="13.140625" customWidth="1"/>
    <col min="10505" max="10505" width="15" bestFit="1" customWidth="1"/>
    <col min="10753" max="10753" width="44.7109375" customWidth="1"/>
    <col min="10754" max="10754" width="12" customWidth="1"/>
    <col min="10755" max="10755" width="10.7109375" customWidth="1"/>
    <col min="10756" max="10757" width="15.140625" customWidth="1"/>
    <col min="10758" max="10758" width="14.7109375" customWidth="1"/>
    <col min="10759" max="10759" width="16.140625" customWidth="1"/>
    <col min="10760" max="10760" width="13.140625" customWidth="1"/>
    <col min="10761" max="10761" width="15" bestFit="1" customWidth="1"/>
    <col min="11009" max="11009" width="44.7109375" customWidth="1"/>
    <col min="11010" max="11010" width="12" customWidth="1"/>
    <col min="11011" max="11011" width="10.7109375" customWidth="1"/>
    <col min="11012" max="11013" width="15.140625" customWidth="1"/>
    <col min="11014" max="11014" width="14.7109375" customWidth="1"/>
    <col min="11015" max="11015" width="16.140625" customWidth="1"/>
    <col min="11016" max="11016" width="13.140625" customWidth="1"/>
    <col min="11017" max="11017" width="15" bestFit="1" customWidth="1"/>
    <col min="11265" max="11265" width="44.7109375" customWidth="1"/>
    <col min="11266" max="11266" width="12" customWidth="1"/>
    <col min="11267" max="11267" width="10.7109375" customWidth="1"/>
    <col min="11268" max="11269" width="15.140625" customWidth="1"/>
    <col min="11270" max="11270" width="14.7109375" customWidth="1"/>
    <col min="11271" max="11271" width="16.140625" customWidth="1"/>
    <col min="11272" max="11272" width="13.140625" customWidth="1"/>
    <col min="11273" max="11273" width="15" bestFit="1" customWidth="1"/>
    <col min="11521" max="11521" width="44.7109375" customWidth="1"/>
    <col min="11522" max="11522" width="12" customWidth="1"/>
    <col min="11523" max="11523" width="10.7109375" customWidth="1"/>
    <col min="11524" max="11525" width="15.140625" customWidth="1"/>
    <col min="11526" max="11526" width="14.7109375" customWidth="1"/>
    <col min="11527" max="11527" width="16.140625" customWidth="1"/>
    <col min="11528" max="11528" width="13.140625" customWidth="1"/>
    <col min="11529" max="11529" width="15" bestFit="1" customWidth="1"/>
    <col min="11777" max="11777" width="44.7109375" customWidth="1"/>
    <col min="11778" max="11778" width="12" customWidth="1"/>
    <col min="11779" max="11779" width="10.7109375" customWidth="1"/>
    <col min="11780" max="11781" width="15.140625" customWidth="1"/>
    <col min="11782" max="11782" width="14.7109375" customWidth="1"/>
    <col min="11783" max="11783" width="16.140625" customWidth="1"/>
    <col min="11784" max="11784" width="13.140625" customWidth="1"/>
    <col min="11785" max="11785" width="15" bestFit="1" customWidth="1"/>
    <col min="12033" max="12033" width="44.7109375" customWidth="1"/>
    <col min="12034" max="12034" width="12" customWidth="1"/>
    <col min="12035" max="12035" width="10.7109375" customWidth="1"/>
    <col min="12036" max="12037" width="15.140625" customWidth="1"/>
    <col min="12038" max="12038" width="14.7109375" customWidth="1"/>
    <col min="12039" max="12039" width="16.140625" customWidth="1"/>
    <col min="12040" max="12040" width="13.140625" customWidth="1"/>
    <col min="12041" max="12041" width="15" bestFit="1" customWidth="1"/>
    <col min="12289" max="12289" width="44.7109375" customWidth="1"/>
    <col min="12290" max="12290" width="12" customWidth="1"/>
    <col min="12291" max="12291" width="10.7109375" customWidth="1"/>
    <col min="12292" max="12293" width="15.140625" customWidth="1"/>
    <col min="12294" max="12294" width="14.7109375" customWidth="1"/>
    <col min="12295" max="12295" width="16.140625" customWidth="1"/>
    <col min="12296" max="12296" width="13.140625" customWidth="1"/>
    <col min="12297" max="12297" width="15" bestFit="1" customWidth="1"/>
    <col min="12545" max="12545" width="44.7109375" customWidth="1"/>
    <col min="12546" max="12546" width="12" customWidth="1"/>
    <col min="12547" max="12547" width="10.7109375" customWidth="1"/>
    <col min="12548" max="12549" width="15.140625" customWidth="1"/>
    <col min="12550" max="12550" width="14.7109375" customWidth="1"/>
    <col min="12551" max="12551" width="16.140625" customWidth="1"/>
    <col min="12552" max="12552" width="13.140625" customWidth="1"/>
    <col min="12553" max="12553" width="15" bestFit="1" customWidth="1"/>
    <col min="12801" max="12801" width="44.7109375" customWidth="1"/>
    <col min="12802" max="12802" width="12" customWidth="1"/>
    <col min="12803" max="12803" width="10.7109375" customWidth="1"/>
    <col min="12804" max="12805" width="15.140625" customWidth="1"/>
    <col min="12806" max="12806" width="14.7109375" customWidth="1"/>
    <col min="12807" max="12807" width="16.140625" customWidth="1"/>
    <col min="12808" max="12808" width="13.140625" customWidth="1"/>
    <col min="12809" max="12809" width="15" bestFit="1" customWidth="1"/>
    <col min="13057" max="13057" width="44.7109375" customWidth="1"/>
    <col min="13058" max="13058" width="12" customWidth="1"/>
    <col min="13059" max="13059" width="10.7109375" customWidth="1"/>
    <col min="13060" max="13061" width="15.140625" customWidth="1"/>
    <col min="13062" max="13062" width="14.7109375" customWidth="1"/>
    <col min="13063" max="13063" width="16.140625" customWidth="1"/>
    <col min="13064" max="13064" width="13.140625" customWidth="1"/>
    <col min="13065" max="13065" width="15" bestFit="1" customWidth="1"/>
    <col min="13313" max="13313" width="44.7109375" customWidth="1"/>
    <col min="13314" max="13314" width="12" customWidth="1"/>
    <col min="13315" max="13315" width="10.7109375" customWidth="1"/>
    <col min="13316" max="13317" width="15.140625" customWidth="1"/>
    <col min="13318" max="13318" width="14.7109375" customWidth="1"/>
    <col min="13319" max="13319" width="16.140625" customWidth="1"/>
    <col min="13320" max="13320" width="13.140625" customWidth="1"/>
    <col min="13321" max="13321" width="15" bestFit="1" customWidth="1"/>
    <col min="13569" max="13569" width="44.7109375" customWidth="1"/>
    <col min="13570" max="13570" width="12" customWidth="1"/>
    <col min="13571" max="13571" width="10.7109375" customWidth="1"/>
    <col min="13572" max="13573" width="15.140625" customWidth="1"/>
    <col min="13574" max="13574" width="14.7109375" customWidth="1"/>
    <col min="13575" max="13575" width="16.140625" customWidth="1"/>
    <col min="13576" max="13576" width="13.140625" customWidth="1"/>
    <col min="13577" max="13577" width="15" bestFit="1" customWidth="1"/>
    <col min="13825" max="13825" width="44.7109375" customWidth="1"/>
    <col min="13826" max="13826" width="12" customWidth="1"/>
    <col min="13827" max="13827" width="10.7109375" customWidth="1"/>
    <col min="13828" max="13829" width="15.140625" customWidth="1"/>
    <col min="13830" max="13830" width="14.7109375" customWidth="1"/>
    <col min="13831" max="13831" width="16.140625" customWidth="1"/>
    <col min="13832" max="13832" width="13.140625" customWidth="1"/>
    <col min="13833" max="13833" width="15" bestFit="1" customWidth="1"/>
    <col min="14081" max="14081" width="44.7109375" customWidth="1"/>
    <col min="14082" max="14082" width="12" customWidth="1"/>
    <col min="14083" max="14083" width="10.7109375" customWidth="1"/>
    <col min="14084" max="14085" width="15.140625" customWidth="1"/>
    <col min="14086" max="14086" width="14.7109375" customWidth="1"/>
    <col min="14087" max="14087" width="16.140625" customWidth="1"/>
    <col min="14088" max="14088" width="13.140625" customWidth="1"/>
    <col min="14089" max="14089" width="15" bestFit="1" customWidth="1"/>
    <col min="14337" max="14337" width="44.7109375" customWidth="1"/>
    <col min="14338" max="14338" width="12" customWidth="1"/>
    <col min="14339" max="14339" width="10.7109375" customWidth="1"/>
    <col min="14340" max="14341" width="15.140625" customWidth="1"/>
    <col min="14342" max="14342" width="14.7109375" customWidth="1"/>
    <col min="14343" max="14343" width="16.140625" customWidth="1"/>
    <col min="14344" max="14344" width="13.140625" customWidth="1"/>
    <col min="14345" max="14345" width="15" bestFit="1" customWidth="1"/>
    <col min="14593" max="14593" width="44.7109375" customWidth="1"/>
    <col min="14594" max="14594" width="12" customWidth="1"/>
    <col min="14595" max="14595" width="10.7109375" customWidth="1"/>
    <col min="14596" max="14597" width="15.140625" customWidth="1"/>
    <col min="14598" max="14598" width="14.7109375" customWidth="1"/>
    <col min="14599" max="14599" width="16.140625" customWidth="1"/>
    <col min="14600" max="14600" width="13.140625" customWidth="1"/>
    <col min="14601" max="14601" width="15" bestFit="1" customWidth="1"/>
    <col min="14849" max="14849" width="44.7109375" customWidth="1"/>
    <col min="14850" max="14850" width="12" customWidth="1"/>
    <col min="14851" max="14851" width="10.7109375" customWidth="1"/>
    <col min="14852" max="14853" width="15.140625" customWidth="1"/>
    <col min="14854" max="14854" width="14.7109375" customWidth="1"/>
    <col min="14855" max="14855" width="16.140625" customWidth="1"/>
    <col min="14856" max="14856" width="13.140625" customWidth="1"/>
    <col min="14857" max="14857" width="15" bestFit="1" customWidth="1"/>
    <col min="15105" max="15105" width="44.7109375" customWidth="1"/>
    <col min="15106" max="15106" width="12" customWidth="1"/>
    <col min="15107" max="15107" width="10.7109375" customWidth="1"/>
    <col min="15108" max="15109" width="15.140625" customWidth="1"/>
    <col min="15110" max="15110" width="14.7109375" customWidth="1"/>
    <col min="15111" max="15111" width="16.140625" customWidth="1"/>
    <col min="15112" max="15112" width="13.140625" customWidth="1"/>
    <col min="15113" max="15113" width="15" bestFit="1" customWidth="1"/>
    <col min="15361" max="15361" width="44.7109375" customWidth="1"/>
    <col min="15362" max="15362" width="12" customWidth="1"/>
    <col min="15363" max="15363" width="10.7109375" customWidth="1"/>
    <col min="15364" max="15365" width="15.140625" customWidth="1"/>
    <col min="15366" max="15366" width="14.7109375" customWidth="1"/>
    <col min="15367" max="15367" width="16.140625" customWidth="1"/>
    <col min="15368" max="15368" width="13.140625" customWidth="1"/>
    <col min="15369" max="15369" width="15" bestFit="1" customWidth="1"/>
    <col min="15617" max="15617" width="44.7109375" customWidth="1"/>
    <col min="15618" max="15618" width="12" customWidth="1"/>
    <col min="15619" max="15619" width="10.7109375" customWidth="1"/>
    <col min="15620" max="15621" width="15.140625" customWidth="1"/>
    <col min="15622" max="15622" width="14.7109375" customWidth="1"/>
    <col min="15623" max="15623" width="16.140625" customWidth="1"/>
    <col min="15624" max="15624" width="13.140625" customWidth="1"/>
    <col min="15625" max="15625" width="15" bestFit="1" customWidth="1"/>
    <col min="15873" max="15873" width="44.7109375" customWidth="1"/>
    <col min="15874" max="15874" width="12" customWidth="1"/>
    <col min="15875" max="15875" width="10.7109375" customWidth="1"/>
    <col min="15876" max="15877" width="15.140625" customWidth="1"/>
    <col min="15878" max="15878" width="14.7109375" customWidth="1"/>
    <col min="15879" max="15879" width="16.140625" customWidth="1"/>
    <col min="15880" max="15880" width="13.140625" customWidth="1"/>
    <col min="15881" max="15881" width="15" bestFit="1" customWidth="1"/>
    <col min="16129" max="16129" width="44.7109375" customWidth="1"/>
    <col min="16130" max="16130" width="12" customWidth="1"/>
    <col min="16131" max="16131" width="10.7109375" customWidth="1"/>
    <col min="16132" max="16133" width="15.140625" customWidth="1"/>
    <col min="16134" max="16134" width="14.7109375" customWidth="1"/>
    <col min="16135" max="16135" width="16.140625" customWidth="1"/>
    <col min="16136" max="16136" width="13.140625" customWidth="1"/>
    <col min="16137" max="16137" width="15" bestFit="1" customWidth="1"/>
  </cols>
  <sheetData>
    <row r="1" spans="1:9" s="2" customFormat="1" x14ac:dyDescent="0.25">
      <c r="A1" s="1" t="s">
        <v>113</v>
      </c>
      <c r="B1" s="1"/>
      <c r="C1" s="1"/>
      <c r="D1" s="1"/>
      <c r="E1" s="1"/>
      <c r="F1" s="25"/>
      <c r="G1" s="1"/>
      <c r="H1" s="1"/>
      <c r="I1" s="1"/>
    </row>
    <row r="2" spans="1:9" x14ac:dyDescent="0.25">
      <c r="A2" s="4" t="s">
        <v>114</v>
      </c>
      <c r="B2" s="4"/>
      <c r="C2" s="4"/>
      <c r="D2" s="4"/>
      <c r="E2" s="4"/>
      <c r="F2" s="3"/>
      <c r="G2" s="4"/>
      <c r="H2" s="4"/>
      <c r="I2" s="4"/>
    </row>
    <row r="3" spans="1:9" x14ac:dyDescent="0.25">
      <c r="A3" s="1" t="s">
        <v>0</v>
      </c>
      <c r="B3" s="4"/>
      <c r="C3" s="4"/>
      <c r="D3" s="26">
        <v>2022</v>
      </c>
      <c r="E3" s="26">
        <v>2021</v>
      </c>
      <c r="F3" s="3"/>
      <c r="G3" s="4"/>
      <c r="H3" s="4"/>
      <c r="I3" s="4"/>
    </row>
    <row r="4" spans="1:9" x14ac:dyDescent="0.25">
      <c r="A4" s="4" t="s">
        <v>1</v>
      </c>
      <c r="B4" s="4"/>
      <c r="C4" s="4"/>
      <c r="D4" s="27">
        <f>3000+12000</f>
        <v>15000</v>
      </c>
      <c r="E4" s="27">
        <v>3000</v>
      </c>
      <c r="F4" s="3"/>
      <c r="G4" s="4"/>
      <c r="H4" s="4"/>
      <c r="I4" s="4"/>
    </row>
    <row r="5" spans="1:9" x14ac:dyDescent="0.25">
      <c r="A5" s="4" t="s">
        <v>2</v>
      </c>
      <c r="B5" s="4"/>
      <c r="C5" s="4"/>
      <c r="D5" s="27">
        <f>19673136.67-3689483.71+2405218-3050450.67+2405218-3084402.51+2405218-3852529.18+5992312.25-4398052.78</f>
        <v>14806184.07</v>
      </c>
      <c r="E5" s="27">
        <v>14636362.619999999</v>
      </c>
      <c r="F5" s="3"/>
      <c r="G5" s="4"/>
      <c r="H5" s="4"/>
      <c r="I5" s="4"/>
    </row>
    <row r="6" spans="1:9" ht="15.75" thickBot="1" x14ac:dyDescent="0.3">
      <c r="A6" s="4"/>
      <c r="B6" s="4"/>
      <c r="C6" s="4"/>
      <c r="D6" s="28">
        <f>SUM(D4:D5)</f>
        <v>14821184.07</v>
      </c>
      <c r="E6" s="28">
        <f>SUM(E4:E5)</f>
        <v>14639362.619999999</v>
      </c>
      <c r="F6" s="3"/>
      <c r="G6" s="4"/>
      <c r="H6" s="4"/>
      <c r="I6" s="4"/>
    </row>
    <row r="7" spans="1:9" ht="15.75" thickTop="1" x14ac:dyDescent="0.25">
      <c r="A7" s="29" t="s">
        <v>3</v>
      </c>
      <c r="B7" s="4"/>
      <c r="C7" s="4"/>
      <c r="D7" s="4"/>
      <c r="E7" s="4"/>
      <c r="F7" s="3"/>
      <c r="G7" s="4"/>
      <c r="H7" s="4"/>
      <c r="I7" s="4"/>
    </row>
    <row r="8" spans="1:9" s="2" customFormat="1" x14ac:dyDescent="0.25">
      <c r="A8" s="1" t="s">
        <v>115</v>
      </c>
      <c r="B8" s="84"/>
      <c r="C8" s="1"/>
      <c r="D8" s="1"/>
      <c r="E8" s="1"/>
      <c r="F8" s="25"/>
      <c r="G8" s="5"/>
      <c r="H8" s="1"/>
      <c r="I8" s="1"/>
    </row>
    <row r="9" spans="1:9" x14ac:dyDescent="0.25">
      <c r="A9" s="4" t="s">
        <v>116</v>
      </c>
      <c r="B9" s="4"/>
      <c r="C9" s="4"/>
      <c r="D9" s="29"/>
      <c r="E9" s="4"/>
      <c r="F9" s="3"/>
      <c r="G9" s="4"/>
      <c r="H9" s="4"/>
      <c r="I9" s="4"/>
    </row>
    <row r="10" spans="1:9" x14ac:dyDescent="0.25">
      <c r="A10" s="1" t="s">
        <v>4</v>
      </c>
      <c r="B10" s="4"/>
      <c r="C10" s="4"/>
      <c r="D10" s="26">
        <v>2022</v>
      </c>
      <c r="E10" s="26">
        <v>2021</v>
      </c>
      <c r="F10" s="3"/>
      <c r="G10" s="4"/>
      <c r="H10" s="4"/>
      <c r="I10" s="4"/>
    </row>
    <row r="11" spans="1:9" x14ac:dyDescent="0.25">
      <c r="A11" s="4" t="s">
        <v>5</v>
      </c>
      <c r="B11" s="4"/>
      <c r="C11" s="4"/>
      <c r="D11" s="27">
        <f>4310265.82+11485+11515+14464+15150+15203+15100+15310+15363+27207+27375+27544+27715+1</f>
        <v>4533697.82</v>
      </c>
      <c r="E11" s="27">
        <v>4446280</v>
      </c>
      <c r="F11" s="3"/>
      <c r="G11" s="7"/>
      <c r="H11" s="4"/>
      <c r="I11" s="4"/>
    </row>
    <row r="12" spans="1:9" x14ac:dyDescent="0.25">
      <c r="A12" s="4" t="s">
        <v>6</v>
      </c>
      <c r="B12" s="4"/>
      <c r="C12" s="4"/>
      <c r="D12" s="27">
        <f>10684886.47+31368+31458+31549+31640+31732+31979+31915+32007+73371+73855+74343+74833</f>
        <v>11234936.470000001</v>
      </c>
      <c r="E12" s="27">
        <v>10720282</v>
      </c>
      <c r="F12" s="3"/>
      <c r="G12" s="7"/>
      <c r="H12" s="4"/>
      <c r="I12" s="4"/>
    </row>
    <row r="13" spans="1:9" ht="15.75" thickBot="1" x14ac:dyDescent="0.3">
      <c r="A13" s="4" t="s">
        <v>7</v>
      </c>
      <c r="B13" s="4"/>
      <c r="C13" s="4"/>
      <c r="D13" s="28">
        <f>SUM(D11:D12)</f>
        <v>15768634.290000001</v>
      </c>
      <c r="E13" s="28">
        <f>SUM(E11:E12)</f>
        <v>15166562</v>
      </c>
      <c r="F13" s="3"/>
      <c r="G13" s="17"/>
      <c r="H13" s="4"/>
      <c r="I13" s="4"/>
    </row>
    <row r="14" spans="1:9" ht="15.75" thickTop="1" x14ac:dyDescent="0.25">
      <c r="A14" s="4"/>
      <c r="B14" s="4"/>
      <c r="C14" s="4"/>
      <c r="D14" s="92"/>
      <c r="E14" s="93"/>
      <c r="F14" s="3"/>
      <c r="G14" s="17"/>
      <c r="H14" s="4"/>
      <c r="I14" s="4"/>
    </row>
    <row r="15" spans="1:9" x14ac:dyDescent="0.25">
      <c r="A15" s="4"/>
      <c r="B15" s="4"/>
      <c r="C15" s="4"/>
      <c r="D15" s="4"/>
      <c r="E15" s="15"/>
      <c r="F15" s="3"/>
      <c r="G15" s="4"/>
      <c r="H15" s="4"/>
      <c r="I15" s="4"/>
    </row>
    <row r="16" spans="1:9" x14ac:dyDescent="0.25">
      <c r="A16" s="1" t="s">
        <v>117</v>
      </c>
      <c r="B16" s="4"/>
      <c r="C16" s="4"/>
      <c r="D16" s="4"/>
      <c r="E16" s="4"/>
      <c r="F16" s="3"/>
      <c r="G16" s="4"/>
      <c r="H16" s="4"/>
      <c r="I16" s="4"/>
    </row>
    <row r="17" spans="1:9" x14ac:dyDescent="0.25">
      <c r="A17" s="4" t="s">
        <v>118</v>
      </c>
      <c r="B17" s="4"/>
      <c r="C17" s="4"/>
      <c r="D17" s="4"/>
      <c r="E17" s="4"/>
      <c r="F17" s="3"/>
      <c r="G17" s="4"/>
      <c r="H17" s="4"/>
      <c r="I17" s="4"/>
    </row>
    <row r="18" spans="1:9" x14ac:dyDescent="0.25">
      <c r="A18" s="1" t="s">
        <v>4</v>
      </c>
      <c r="B18" s="4"/>
      <c r="C18" s="4"/>
      <c r="D18" s="26">
        <v>2022</v>
      </c>
      <c r="E18" s="26">
        <v>2021</v>
      </c>
      <c r="F18" s="3"/>
      <c r="G18" s="4"/>
      <c r="H18" s="4"/>
      <c r="I18" s="4"/>
    </row>
    <row r="19" spans="1:9" x14ac:dyDescent="0.25">
      <c r="A19" s="4" t="s">
        <v>8</v>
      </c>
      <c r="B19" s="30"/>
      <c r="C19" s="4"/>
      <c r="D19" s="27">
        <v>2558.9299999999998</v>
      </c>
      <c r="E19" s="27">
        <v>2558.9299999999998</v>
      </c>
      <c r="F19" s="3"/>
      <c r="G19" s="4"/>
      <c r="H19" s="4"/>
      <c r="I19" s="4"/>
    </row>
    <row r="20" spans="1:9" x14ac:dyDescent="0.25">
      <c r="A20" s="4" t="s">
        <v>9</v>
      </c>
      <c r="B20" s="30"/>
      <c r="C20" s="4"/>
      <c r="D20" s="27">
        <v>10069.81</v>
      </c>
      <c r="E20" s="27">
        <v>10069.81</v>
      </c>
      <c r="F20" s="3"/>
      <c r="G20" s="4"/>
      <c r="H20" s="4"/>
      <c r="I20" s="4"/>
    </row>
    <row r="21" spans="1:9" x14ac:dyDescent="0.25">
      <c r="A21" s="4" t="s">
        <v>10</v>
      </c>
      <c r="B21" s="30"/>
      <c r="C21" s="4"/>
      <c r="D21" s="27">
        <v>4370.33</v>
      </c>
      <c r="E21" s="27">
        <v>4370.33</v>
      </c>
      <c r="F21" s="3"/>
      <c r="G21" s="4"/>
      <c r="H21" s="4"/>
      <c r="I21" s="4"/>
    </row>
    <row r="22" spans="1:9" ht="15.75" thickBot="1" x14ac:dyDescent="0.3">
      <c r="A22" s="4"/>
      <c r="B22" s="4"/>
      <c r="C22" s="4"/>
      <c r="D22" s="31">
        <f>SUM(D19:D21)</f>
        <v>16999.07</v>
      </c>
      <c r="E22" s="31">
        <f>SUM(E19:E21)</f>
        <v>16999.07</v>
      </c>
      <c r="F22" s="3"/>
      <c r="G22" s="4"/>
      <c r="H22" s="4"/>
      <c r="I22" s="4"/>
    </row>
    <row r="23" spans="1:9" ht="15.75" thickTop="1" x14ac:dyDescent="0.25">
      <c r="A23" s="29"/>
      <c r="B23" s="4"/>
      <c r="C23" s="4"/>
      <c r="D23" s="94"/>
      <c r="E23" s="94"/>
      <c r="F23" s="3"/>
      <c r="G23" s="4"/>
      <c r="H23" s="4"/>
      <c r="I23" s="4"/>
    </row>
    <row r="24" spans="1:9" x14ac:dyDescent="0.25">
      <c r="A24" s="1" t="s">
        <v>119</v>
      </c>
      <c r="B24" s="4"/>
      <c r="C24" s="4"/>
      <c r="D24" s="4"/>
      <c r="E24" s="94"/>
      <c r="F24" s="3"/>
      <c r="G24" s="4"/>
      <c r="H24" s="4"/>
      <c r="I24" s="4"/>
    </row>
    <row r="25" spans="1:9" x14ac:dyDescent="0.25">
      <c r="A25" s="4" t="s">
        <v>120</v>
      </c>
      <c r="B25" s="4"/>
      <c r="C25" s="4"/>
      <c r="D25" s="4"/>
      <c r="E25" s="94"/>
      <c r="F25" s="3"/>
      <c r="G25" s="4"/>
      <c r="H25" s="4"/>
      <c r="I25" s="4"/>
    </row>
    <row r="26" spans="1:9" x14ac:dyDescent="0.25">
      <c r="A26" s="1" t="s">
        <v>4</v>
      </c>
      <c r="B26" s="4"/>
      <c r="C26" s="4"/>
      <c r="D26" s="26">
        <v>2022</v>
      </c>
      <c r="E26" s="26">
        <v>2021</v>
      </c>
      <c r="F26" s="3"/>
      <c r="G26" s="4"/>
      <c r="H26" s="4"/>
      <c r="I26" s="4"/>
    </row>
    <row r="27" spans="1:9" ht="18" customHeight="1" thickBot="1" x14ac:dyDescent="0.3">
      <c r="A27" s="4" t="s">
        <v>110</v>
      </c>
      <c r="B27" s="4"/>
      <c r="C27" s="4"/>
      <c r="D27" s="86">
        <f>89715.94-6290.56</f>
        <v>83425.38</v>
      </c>
      <c r="E27" s="31"/>
      <c r="F27" s="3"/>
      <c r="G27" s="4"/>
      <c r="H27" s="4"/>
      <c r="I27" s="4"/>
    </row>
    <row r="28" spans="1:9" ht="54" customHeight="1" thickTop="1" x14ac:dyDescent="0.25">
      <c r="E28" s="94"/>
      <c r="F28" s="3"/>
      <c r="G28" s="4"/>
      <c r="H28" s="4"/>
      <c r="I28" s="4"/>
    </row>
    <row r="29" spans="1:9" ht="18.75" customHeight="1" x14ac:dyDescent="0.25">
      <c r="A29" s="4"/>
      <c r="B29" s="4"/>
      <c r="C29" s="4"/>
      <c r="D29" s="94"/>
      <c r="E29" s="94"/>
      <c r="F29" s="3"/>
      <c r="G29" s="4"/>
      <c r="H29" s="4"/>
      <c r="I29" s="4"/>
    </row>
    <row r="30" spans="1:9" s="2" customFormat="1" ht="24" customHeight="1" x14ac:dyDescent="0.25">
      <c r="A30" s="1" t="s">
        <v>121</v>
      </c>
      <c r="B30" s="1"/>
      <c r="C30" s="1"/>
      <c r="D30" s="1"/>
      <c r="E30" s="1"/>
      <c r="F30" s="25"/>
      <c r="G30" s="1"/>
      <c r="H30" s="1"/>
      <c r="I30" s="1"/>
    </row>
    <row r="31" spans="1:9" ht="20.25" customHeight="1" x14ac:dyDescent="0.25">
      <c r="A31" s="4" t="s">
        <v>122</v>
      </c>
      <c r="B31" s="4"/>
      <c r="C31" s="4"/>
      <c r="D31" s="4"/>
      <c r="E31" s="4"/>
      <c r="F31" s="3"/>
      <c r="G31" s="4"/>
      <c r="H31" s="4"/>
      <c r="I31" s="4"/>
    </row>
    <row r="32" spans="1:9" ht="20.25" customHeight="1" x14ac:dyDescent="0.25">
      <c r="A32" s="1" t="s">
        <v>11</v>
      </c>
      <c r="B32" s="4"/>
      <c r="C32" s="4"/>
      <c r="D32" s="26">
        <v>2022</v>
      </c>
      <c r="E32" s="26">
        <v>2021</v>
      </c>
      <c r="F32" s="3"/>
      <c r="G32" s="4"/>
      <c r="H32" s="4"/>
      <c r="I32" s="4"/>
    </row>
    <row r="33" spans="1:9" x14ac:dyDescent="0.25">
      <c r="A33" s="32" t="s">
        <v>12</v>
      </c>
      <c r="B33" s="4"/>
      <c r="C33" s="4"/>
      <c r="D33" s="27">
        <v>31931.13</v>
      </c>
      <c r="E33" s="27">
        <v>34907.75</v>
      </c>
      <c r="F33" s="3"/>
      <c r="G33" s="4"/>
      <c r="H33" s="4"/>
      <c r="I33" s="4"/>
    </row>
    <row r="34" spans="1:9" ht="25.5" x14ac:dyDescent="0.25">
      <c r="A34" s="33" t="s">
        <v>13</v>
      </c>
      <c r="B34" s="4"/>
      <c r="C34" s="4"/>
      <c r="D34" s="34">
        <f>996890+111143.61-1+0.56+56071.48</f>
        <v>1164104.6500000001</v>
      </c>
      <c r="E34" s="34">
        <f>996890+111143.61</f>
        <v>1108033.6100000001</v>
      </c>
      <c r="F34" s="3"/>
      <c r="G34" s="4"/>
      <c r="H34" s="4"/>
      <c r="I34" s="4"/>
    </row>
    <row r="35" spans="1:9" x14ac:dyDescent="0.25">
      <c r="A35" s="33" t="s">
        <v>14</v>
      </c>
      <c r="B35" s="4"/>
      <c r="C35" s="4"/>
      <c r="D35" s="34">
        <v>1418.21</v>
      </c>
      <c r="E35" s="34">
        <v>1449</v>
      </c>
      <c r="F35" s="3"/>
      <c r="G35" s="4"/>
      <c r="H35" s="4"/>
      <c r="I35" s="4"/>
    </row>
    <row r="36" spans="1:9" x14ac:dyDescent="0.25">
      <c r="A36" s="33" t="s">
        <v>15</v>
      </c>
      <c r="B36" s="4"/>
      <c r="C36" s="4"/>
      <c r="D36" s="34">
        <v>2801.73</v>
      </c>
      <c r="E36" s="34">
        <v>1941.8</v>
      </c>
      <c r="F36" s="3"/>
      <c r="G36" s="4"/>
      <c r="H36" s="4"/>
      <c r="I36" s="4"/>
    </row>
    <row r="37" spans="1:9" ht="43.5" customHeight="1" x14ac:dyDescent="0.25">
      <c r="A37" s="33" t="s">
        <v>89</v>
      </c>
      <c r="B37" s="4"/>
      <c r="C37" s="4"/>
      <c r="D37" s="34">
        <v>1848</v>
      </c>
      <c r="E37" s="34">
        <v>0</v>
      </c>
      <c r="F37" s="3"/>
      <c r="G37" s="4"/>
      <c r="H37" s="4"/>
      <c r="I37" s="4"/>
    </row>
    <row r="38" spans="1:9" x14ac:dyDescent="0.25">
      <c r="A38" s="33" t="s">
        <v>90</v>
      </c>
      <c r="B38" s="4"/>
      <c r="C38" s="4"/>
      <c r="D38" s="34">
        <f>63601.4+2945</f>
        <v>66546.399999999994</v>
      </c>
      <c r="E38" s="34"/>
      <c r="F38" s="3"/>
      <c r="G38" s="4"/>
      <c r="H38" s="23"/>
      <c r="I38" s="95"/>
    </row>
    <row r="39" spans="1:9" ht="15.75" thickBot="1" x14ac:dyDescent="0.3">
      <c r="A39" s="29" t="s">
        <v>16</v>
      </c>
      <c r="B39" s="4"/>
      <c r="C39" s="4"/>
      <c r="D39" s="28">
        <f>SUM(D33:D38)</f>
        <v>1268650.1199999999</v>
      </c>
      <c r="E39" s="28">
        <f>SUM(E33:E37)</f>
        <v>1146332.1600000001</v>
      </c>
      <c r="F39" s="3"/>
      <c r="G39" s="4"/>
      <c r="H39" s="7"/>
      <c r="I39" s="4"/>
    </row>
    <row r="40" spans="1:9" ht="15.75" thickTop="1" x14ac:dyDescent="0.25">
      <c r="A40" s="4"/>
      <c r="B40" s="4"/>
      <c r="C40" s="4"/>
      <c r="D40" s="4"/>
      <c r="E40" s="4"/>
      <c r="F40" s="3"/>
      <c r="G40" s="4"/>
      <c r="H40" s="4"/>
      <c r="I40" s="4"/>
    </row>
    <row r="41" spans="1:9" x14ac:dyDescent="0.25">
      <c r="A41" s="29"/>
      <c r="B41" s="4"/>
      <c r="C41" s="4"/>
      <c r="D41" s="4"/>
      <c r="E41" s="4"/>
      <c r="F41" s="3"/>
      <c r="G41" s="4"/>
      <c r="H41" s="4"/>
      <c r="I41" s="4"/>
    </row>
    <row r="42" spans="1:9" x14ac:dyDescent="0.25">
      <c r="A42" s="1" t="s">
        <v>123</v>
      </c>
      <c r="B42" s="29"/>
      <c r="C42" s="29"/>
      <c r="D42" s="4"/>
      <c r="E42" s="4"/>
      <c r="F42" s="3"/>
      <c r="G42" s="4"/>
      <c r="H42" s="4"/>
      <c r="I42" s="4"/>
    </row>
    <row r="43" spans="1:9" ht="23.25" x14ac:dyDescent="0.25">
      <c r="A43" s="35"/>
      <c r="B43" s="36" t="s">
        <v>95</v>
      </c>
      <c r="C43" s="36" t="s">
        <v>96</v>
      </c>
      <c r="D43" s="37" t="s">
        <v>17</v>
      </c>
      <c r="E43" s="37" t="s">
        <v>18</v>
      </c>
      <c r="F43" s="38"/>
    </row>
    <row r="44" spans="1:9" x14ac:dyDescent="0.25">
      <c r="A44" s="39" t="s">
        <v>91</v>
      </c>
      <c r="B44" s="40">
        <f>4648345-70204.7</f>
        <v>4578140.3</v>
      </c>
      <c r="C44" s="40">
        <f>5249753+70204.7</f>
        <v>5319957.7</v>
      </c>
      <c r="D44" s="40">
        <v>0</v>
      </c>
      <c r="E44" s="40">
        <f>SUM(B44:D44)</f>
        <v>9898098</v>
      </c>
      <c r="F44" s="38"/>
    </row>
    <row r="45" spans="1:9" x14ac:dyDescent="0.25">
      <c r="A45" s="41" t="s">
        <v>20</v>
      </c>
      <c r="B45" s="40">
        <f>239725+95419.28+301140.72+106182.44</f>
        <v>742467.44</v>
      </c>
      <c r="C45" s="40">
        <v>0</v>
      </c>
      <c r="D45" s="40">
        <v>0</v>
      </c>
      <c r="E45" s="40">
        <f>SUM(B45:D45)</f>
        <v>742467.44</v>
      </c>
      <c r="F45" s="38"/>
    </row>
    <row r="46" spans="1:9" x14ac:dyDescent="0.25">
      <c r="A46" s="41" t="s">
        <v>21</v>
      </c>
      <c r="B46" s="40">
        <v>0</v>
      </c>
      <c r="C46" s="40">
        <v>0</v>
      </c>
      <c r="D46" s="40">
        <v>0</v>
      </c>
      <c r="E46" s="40">
        <f ca="1">SUM(B46:E46)</f>
        <v>0</v>
      </c>
      <c r="F46" s="38"/>
    </row>
    <row r="47" spans="1:9" x14ac:dyDescent="0.25">
      <c r="A47" s="41" t="s">
        <v>22</v>
      </c>
      <c r="B47" s="40">
        <v>0</v>
      </c>
      <c r="C47" s="40">
        <v>0</v>
      </c>
      <c r="D47" s="40">
        <v>0</v>
      </c>
      <c r="E47" s="40">
        <f ca="1">SUM(B47:E47)</f>
        <v>0</v>
      </c>
      <c r="F47" s="38"/>
    </row>
    <row r="48" spans="1:9" x14ac:dyDescent="0.25">
      <c r="A48" s="41" t="s">
        <v>23</v>
      </c>
      <c r="B48" s="40">
        <v>0</v>
      </c>
      <c r="C48" s="40">
        <v>0</v>
      </c>
      <c r="D48" s="40">
        <v>0</v>
      </c>
      <c r="E48" s="40">
        <f ca="1">SUM(B48:E48)</f>
        <v>0</v>
      </c>
      <c r="F48" s="38"/>
    </row>
    <row r="49" spans="1:10" x14ac:dyDescent="0.25">
      <c r="A49" s="41" t="s">
        <v>24</v>
      </c>
      <c r="B49" s="40">
        <v>0</v>
      </c>
      <c r="C49" s="40">
        <v>0</v>
      </c>
      <c r="D49" s="40">
        <v>0</v>
      </c>
      <c r="E49" s="40">
        <f ca="1">SUM(B49:E49)</f>
        <v>0</v>
      </c>
      <c r="F49" s="38"/>
    </row>
    <row r="50" spans="1:10" x14ac:dyDescent="0.25">
      <c r="A50" s="42" t="s">
        <v>25</v>
      </c>
      <c r="B50" s="43">
        <f>SUM(B44+B45+B46-B47-B48-B49)</f>
        <v>5320607.74</v>
      </c>
      <c r="C50" s="43">
        <f>SUM(C44+C45+C46-C47-C48-C49)</f>
        <v>5319957.7</v>
      </c>
      <c r="D50" s="43">
        <f>SUM(D44+D45+D46-D47-D48-D49)</f>
        <v>0</v>
      </c>
      <c r="E50" s="43">
        <f>+E44+E45</f>
        <v>10640565.439999999</v>
      </c>
      <c r="F50" s="38"/>
    </row>
    <row r="51" spans="1:10" x14ac:dyDescent="0.25">
      <c r="A51" s="41"/>
      <c r="B51" s="40"/>
      <c r="C51" s="40"/>
      <c r="D51" s="40"/>
      <c r="E51" s="40"/>
      <c r="F51" s="38"/>
    </row>
    <row r="52" spans="1:10" x14ac:dyDescent="0.25">
      <c r="A52" s="39" t="s">
        <v>26</v>
      </c>
      <c r="B52" s="40">
        <v>3722614</v>
      </c>
      <c r="C52" s="40">
        <v>2080326</v>
      </c>
      <c r="D52" s="40">
        <v>0</v>
      </c>
      <c r="E52" s="40">
        <f>+B52+C52</f>
        <v>5802940</v>
      </c>
      <c r="F52" s="38"/>
    </row>
    <row r="53" spans="1:10" x14ac:dyDescent="0.25">
      <c r="A53" s="41" t="s">
        <v>27</v>
      </c>
      <c r="B53" s="40">
        <v>710573</v>
      </c>
      <c r="C53" s="40">
        <v>672328</v>
      </c>
      <c r="D53" s="40">
        <v>0</v>
      </c>
      <c r="E53" s="40">
        <f>+B53+C53</f>
        <v>1382901</v>
      </c>
      <c r="F53" s="38"/>
    </row>
    <row r="54" spans="1:10" x14ac:dyDescent="0.25">
      <c r="A54" s="41" t="s">
        <v>22</v>
      </c>
      <c r="B54" s="40">
        <v>0</v>
      </c>
      <c r="C54" s="40">
        <v>0</v>
      </c>
      <c r="D54" s="40">
        <v>0</v>
      </c>
      <c r="E54" s="40">
        <f ca="1">SUM(B54:E54)</f>
        <v>0</v>
      </c>
      <c r="F54" s="38"/>
    </row>
    <row r="55" spans="1:10" x14ac:dyDescent="0.25">
      <c r="A55" s="42" t="s">
        <v>25</v>
      </c>
      <c r="B55" s="43">
        <f>SUM(B52+B53+B54)</f>
        <v>4433187</v>
      </c>
      <c r="C55" s="43">
        <f>SUM(C52+C53+C54)</f>
        <v>2752654</v>
      </c>
      <c r="D55" s="43">
        <f>SUM(D52+D53+D54)</f>
        <v>0</v>
      </c>
      <c r="E55" s="43">
        <f>+B55+C55</f>
        <v>7185841</v>
      </c>
      <c r="F55" s="38"/>
    </row>
    <row r="56" spans="1:10" ht="15.75" thickBot="1" x14ac:dyDescent="0.3">
      <c r="A56" s="44" t="s">
        <v>97</v>
      </c>
      <c r="B56" s="45">
        <f>SUM(B50-B55)</f>
        <v>887420.74000000022</v>
      </c>
      <c r="C56" s="45">
        <f>SUM(C50-C55)</f>
        <v>2567303.7000000002</v>
      </c>
      <c r="D56" s="45">
        <f>SUM(D50-D55)</f>
        <v>0</v>
      </c>
      <c r="E56" s="45">
        <f>+E50-E55</f>
        <v>3454724.4399999995</v>
      </c>
      <c r="F56" s="38"/>
      <c r="J56" s="6"/>
    </row>
    <row r="57" spans="1:10" ht="15.75" thickTop="1" x14ac:dyDescent="0.25">
      <c r="A57" s="4"/>
      <c r="B57" s="4"/>
      <c r="C57" s="4"/>
      <c r="D57" s="4"/>
      <c r="E57" s="4"/>
      <c r="F57" s="3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3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3"/>
      <c r="G59" s="4"/>
      <c r="H59" s="4"/>
      <c r="I59" s="4"/>
    </row>
    <row r="60" spans="1:10" ht="15" customHeight="1" x14ac:dyDescent="0.25">
      <c r="A60" s="41"/>
      <c r="B60" s="36" t="s">
        <v>95</v>
      </c>
      <c r="C60" s="36" t="s">
        <v>96</v>
      </c>
      <c r="D60" s="37" t="s">
        <v>17</v>
      </c>
      <c r="E60" s="37" t="s">
        <v>18</v>
      </c>
      <c r="F60" s="3"/>
      <c r="G60" s="4"/>
      <c r="H60" s="4"/>
      <c r="I60" s="4"/>
    </row>
    <row r="61" spans="1:10" ht="15.75" customHeight="1" x14ac:dyDescent="0.25">
      <c r="A61" s="39" t="s">
        <v>19</v>
      </c>
      <c r="B61" s="40">
        <v>4451278</v>
      </c>
      <c r="C61" s="40">
        <v>5227273</v>
      </c>
      <c r="D61" s="40">
        <v>0</v>
      </c>
      <c r="E61" s="40">
        <f>SUM(B61:D61)</f>
        <v>9678551</v>
      </c>
      <c r="F61" s="3"/>
      <c r="G61" s="4"/>
      <c r="H61" s="4"/>
      <c r="I61" s="4"/>
    </row>
    <row r="62" spans="1:10" ht="15.75" customHeight="1" x14ac:dyDescent="0.25">
      <c r="A62" s="41" t="s">
        <v>20</v>
      </c>
      <c r="B62" s="40">
        <v>197067</v>
      </c>
      <c r="C62" s="40">
        <v>22480</v>
      </c>
      <c r="D62" s="40">
        <v>0</v>
      </c>
      <c r="E62" s="40">
        <f>SUM(B62:D62)</f>
        <v>219547</v>
      </c>
      <c r="F62" s="3"/>
      <c r="G62" s="4"/>
      <c r="H62" s="4"/>
      <c r="I62" s="4"/>
    </row>
    <row r="63" spans="1:10" ht="12" customHeight="1" x14ac:dyDescent="0.25">
      <c r="A63" s="41" t="s">
        <v>21</v>
      </c>
      <c r="B63" s="40">
        <v>0</v>
      </c>
      <c r="C63" s="40">
        <v>0</v>
      </c>
      <c r="D63" s="40">
        <v>0</v>
      </c>
      <c r="E63" s="40">
        <f ca="1">SUM(B63:E63)</f>
        <v>0</v>
      </c>
      <c r="F63" s="3"/>
      <c r="G63" s="4"/>
      <c r="H63" s="4"/>
      <c r="I63" s="4"/>
    </row>
    <row r="64" spans="1:10" x14ac:dyDescent="0.25">
      <c r="A64" s="41" t="s">
        <v>22</v>
      </c>
      <c r="B64" s="40">
        <v>0</v>
      </c>
      <c r="C64" s="40">
        <v>0</v>
      </c>
      <c r="D64" s="40">
        <v>0</v>
      </c>
      <c r="E64" s="40">
        <f ca="1">SUM(B64:E64)</f>
        <v>0</v>
      </c>
      <c r="F64" s="3"/>
      <c r="G64" s="4"/>
      <c r="H64" s="4"/>
      <c r="I64" s="4"/>
    </row>
    <row r="65" spans="1:9" x14ac:dyDescent="0.25">
      <c r="A65" s="41" t="s">
        <v>23</v>
      </c>
      <c r="B65" s="40">
        <v>0</v>
      </c>
      <c r="C65" s="40">
        <v>0</v>
      </c>
      <c r="D65" s="40">
        <v>0</v>
      </c>
      <c r="E65" s="40">
        <f ca="1">SUM(B65:E65)</f>
        <v>0</v>
      </c>
      <c r="F65" s="3"/>
      <c r="G65" s="4"/>
      <c r="H65" s="4"/>
      <c r="I65" s="4"/>
    </row>
    <row r="66" spans="1:9" x14ac:dyDescent="0.25">
      <c r="A66" s="41" t="s">
        <v>24</v>
      </c>
      <c r="B66" s="40">
        <v>0</v>
      </c>
      <c r="C66" s="40">
        <v>0</v>
      </c>
      <c r="D66" s="40">
        <v>0</v>
      </c>
      <c r="E66" s="40">
        <f ca="1">SUM(B66:E66)</f>
        <v>0</v>
      </c>
      <c r="F66" s="3"/>
      <c r="G66" s="4"/>
      <c r="H66" s="4"/>
      <c r="I66" s="4"/>
    </row>
    <row r="67" spans="1:9" x14ac:dyDescent="0.25">
      <c r="A67" s="42" t="s">
        <v>25</v>
      </c>
      <c r="B67" s="43">
        <f>SUM(B61+B62+B63-B64-B65-B66)</f>
        <v>4648345</v>
      </c>
      <c r="C67" s="43">
        <f>SUM(C61+C62+C63-C64-C65-C66)</f>
        <v>5249753</v>
      </c>
      <c r="D67" s="43">
        <f>SUM(D61+D62+D63-D64-D65-D66)</f>
        <v>0</v>
      </c>
      <c r="E67" s="43">
        <f>+E61+E62</f>
        <v>9898098</v>
      </c>
      <c r="F67" s="3"/>
      <c r="G67" s="4"/>
      <c r="H67" s="4"/>
      <c r="I67" s="4"/>
    </row>
    <row r="68" spans="1:9" x14ac:dyDescent="0.25">
      <c r="A68" s="41"/>
      <c r="B68" s="40"/>
      <c r="C68" s="40"/>
      <c r="D68" s="40"/>
      <c r="E68" s="40"/>
      <c r="F68" s="3"/>
      <c r="G68" s="4"/>
      <c r="H68" s="4"/>
      <c r="I68" s="4"/>
    </row>
    <row r="69" spans="1:9" x14ac:dyDescent="0.25">
      <c r="A69" s="39" t="s">
        <v>26</v>
      </c>
      <c r="B69" s="40">
        <v>3037267</v>
      </c>
      <c r="C69" s="40">
        <v>1171294</v>
      </c>
      <c r="D69" s="40">
        <v>0</v>
      </c>
      <c r="E69" s="40">
        <v>4208561</v>
      </c>
      <c r="F69" s="3"/>
      <c r="G69" s="4"/>
      <c r="H69" s="4"/>
      <c r="I69" s="4"/>
    </row>
    <row r="70" spans="1:9" x14ac:dyDescent="0.25">
      <c r="A70" s="41" t="s">
        <v>27</v>
      </c>
      <c r="B70" s="46">
        <v>685347</v>
      </c>
      <c r="C70" s="46">
        <v>909032</v>
      </c>
      <c r="D70" s="40">
        <v>0</v>
      </c>
      <c r="E70" s="46">
        <f>+B70+C70</f>
        <v>1594379</v>
      </c>
      <c r="F70" s="3"/>
      <c r="G70" s="4"/>
      <c r="H70" s="4"/>
      <c r="I70" s="4"/>
    </row>
    <row r="71" spans="1:9" x14ac:dyDescent="0.25">
      <c r="A71" s="41" t="s">
        <v>22</v>
      </c>
      <c r="B71" s="40">
        <v>0</v>
      </c>
      <c r="C71" s="40">
        <v>0</v>
      </c>
      <c r="D71" s="40">
        <v>0</v>
      </c>
      <c r="E71" s="40">
        <f ca="1">SUM(B71:E71)</f>
        <v>0</v>
      </c>
      <c r="F71" s="3"/>
      <c r="G71" s="4"/>
      <c r="H71" s="4"/>
      <c r="I71" s="4"/>
    </row>
    <row r="72" spans="1:9" x14ac:dyDescent="0.25">
      <c r="A72" s="42" t="s">
        <v>25</v>
      </c>
      <c r="B72" s="43">
        <f>SUM(B69+B70+B71)</f>
        <v>3722614</v>
      </c>
      <c r="C72" s="43">
        <f>SUM(C69+C70+C71)</f>
        <v>2080326</v>
      </c>
      <c r="D72" s="43">
        <f>SUM(D69+D70+D71)</f>
        <v>0</v>
      </c>
      <c r="E72" s="43">
        <f>+B72+C72</f>
        <v>5802940</v>
      </c>
      <c r="F72" s="3"/>
      <c r="G72" s="4"/>
      <c r="H72" s="4"/>
      <c r="I72" s="4"/>
    </row>
    <row r="73" spans="1:9" ht="15.75" thickBot="1" x14ac:dyDescent="0.3">
      <c r="A73" s="44" t="s">
        <v>98</v>
      </c>
      <c r="B73" s="45">
        <f>SUM(B67-B72)</f>
        <v>925731</v>
      </c>
      <c r="C73" s="45">
        <f>SUM(C67-C72)</f>
        <v>3169427</v>
      </c>
      <c r="D73" s="45">
        <f>SUM(D67-D72)</f>
        <v>0</v>
      </c>
      <c r="E73" s="45">
        <f>+E67-E72</f>
        <v>4095158</v>
      </c>
      <c r="F73" s="3"/>
      <c r="G73" s="4"/>
      <c r="H73" s="4"/>
      <c r="I73" s="4"/>
    </row>
    <row r="74" spans="1:9" ht="15.75" thickTop="1" x14ac:dyDescent="0.25">
      <c r="A74" s="44"/>
      <c r="B74" s="47"/>
      <c r="C74" s="47"/>
      <c r="D74" s="47"/>
      <c r="E74" s="47"/>
      <c r="F74" s="3"/>
      <c r="G74" s="4"/>
      <c r="H74" s="4"/>
      <c r="I74" s="4"/>
    </row>
    <row r="75" spans="1:9" x14ac:dyDescent="0.25">
      <c r="A75" s="44"/>
      <c r="B75" s="47"/>
      <c r="C75" s="47"/>
      <c r="D75" s="47"/>
      <c r="E75" s="47"/>
      <c r="F75" s="3"/>
      <c r="G75" s="4"/>
      <c r="H75" s="4"/>
      <c r="I75" s="4"/>
    </row>
    <row r="76" spans="1:9" x14ac:dyDescent="0.25">
      <c r="A76" s="85"/>
      <c r="B76" s="47"/>
      <c r="C76" s="47"/>
      <c r="D76" s="47"/>
      <c r="E76" s="47"/>
      <c r="F76" s="3"/>
      <c r="G76" s="4"/>
      <c r="H76" s="4"/>
      <c r="I76" s="4"/>
    </row>
    <row r="77" spans="1:9" x14ac:dyDescent="0.25">
      <c r="A77" s="29"/>
      <c r="B77" s="4"/>
      <c r="C77" s="4"/>
      <c r="D77" s="4"/>
      <c r="E77" s="4"/>
      <c r="F77" s="3"/>
      <c r="G77" s="4"/>
      <c r="H77" s="4"/>
      <c r="I77" s="7"/>
    </row>
    <row r="78" spans="1:9" x14ac:dyDescent="0.25">
      <c r="A78" s="1" t="s">
        <v>124</v>
      </c>
      <c r="B78" s="29"/>
      <c r="C78" s="4"/>
      <c r="D78" s="4"/>
      <c r="E78" s="4"/>
      <c r="F78" s="3"/>
      <c r="G78" s="4"/>
      <c r="H78" s="4"/>
      <c r="I78" s="4"/>
    </row>
    <row r="79" spans="1:9" ht="23.25" x14ac:dyDescent="0.25">
      <c r="A79" s="1"/>
      <c r="B79" s="36" t="s">
        <v>28</v>
      </c>
      <c r="C79" s="36" t="s">
        <v>23</v>
      </c>
      <c r="D79" s="36" t="s">
        <v>18</v>
      </c>
      <c r="E79" s="4"/>
      <c r="F79" s="3"/>
      <c r="G79" s="4"/>
      <c r="H79" s="4"/>
      <c r="I79" s="4"/>
    </row>
    <row r="80" spans="1:9" x14ac:dyDescent="0.25">
      <c r="A80" s="39" t="s">
        <v>91</v>
      </c>
      <c r="B80" s="40">
        <v>284561</v>
      </c>
      <c r="C80" s="40">
        <v>0</v>
      </c>
      <c r="D80" s="40">
        <f>+B80</f>
        <v>284561</v>
      </c>
      <c r="E80" s="4"/>
      <c r="F80" s="3"/>
      <c r="G80" s="4"/>
      <c r="H80" s="4"/>
      <c r="I80" s="4"/>
    </row>
    <row r="81" spans="1:9" x14ac:dyDescent="0.25">
      <c r="A81" s="39" t="s">
        <v>20</v>
      </c>
      <c r="B81" s="40">
        <v>0</v>
      </c>
      <c r="C81" s="40">
        <v>0</v>
      </c>
      <c r="D81" s="40">
        <f>+B81</f>
        <v>0</v>
      </c>
      <c r="E81" s="4"/>
      <c r="F81" s="3"/>
      <c r="G81" s="4"/>
      <c r="H81" s="4"/>
      <c r="I81" s="4"/>
    </row>
    <row r="82" spans="1:9" x14ac:dyDescent="0.25">
      <c r="A82" s="39" t="s">
        <v>22</v>
      </c>
      <c r="B82" s="40">
        <v>0</v>
      </c>
      <c r="C82" s="40">
        <v>0</v>
      </c>
      <c r="D82" s="40">
        <v>0</v>
      </c>
      <c r="E82" s="4"/>
      <c r="F82" s="3"/>
      <c r="G82" s="4"/>
      <c r="H82" s="4"/>
      <c r="I82" s="4"/>
    </row>
    <row r="83" spans="1:9" x14ac:dyDescent="0.25">
      <c r="A83" s="44" t="s">
        <v>25</v>
      </c>
      <c r="B83" s="43">
        <f>+B80+B81</f>
        <v>284561</v>
      </c>
      <c r="C83" s="40">
        <v>0</v>
      </c>
      <c r="D83" s="43">
        <f>+D80+D81</f>
        <v>284561</v>
      </c>
      <c r="E83" s="4"/>
      <c r="F83" s="3"/>
      <c r="G83" s="4"/>
      <c r="H83" s="4"/>
      <c r="I83" s="4"/>
    </row>
    <row r="84" spans="1:9" x14ac:dyDescent="0.25">
      <c r="A84" s="1"/>
      <c r="B84" s="4"/>
      <c r="C84" s="4"/>
      <c r="D84" s="4"/>
      <c r="E84" s="4"/>
      <c r="F84" s="3"/>
      <c r="G84" s="4"/>
      <c r="H84" s="4"/>
      <c r="I84" s="4"/>
    </row>
    <row r="85" spans="1:9" x14ac:dyDescent="0.25">
      <c r="A85" s="44" t="s">
        <v>29</v>
      </c>
      <c r="B85" s="4"/>
      <c r="C85" s="4"/>
      <c r="D85" s="4"/>
      <c r="E85" s="4"/>
      <c r="F85" s="3"/>
      <c r="G85" s="4"/>
      <c r="H85" s="4"/>
      <c r="I85" s="4"/>
    </row>
    <row r="86" spans="1:9" x14ac:dyDescent="0.25">
      <c r="A86" s="39" t="s">
        <v>30</v>
      </c>
      <c r="B86" s="40">
        <v>104034</v>
      </c>
      <c r="C86" s="40">
        <v>0</v>
      </c>
      <c r="D86" s="40">
        <f>+B86</f>
        <v>104034</v>
      </c>
      <c r="E86" s="4"/>
      <c r="F86" s="3"/>
      <c r="G86" s="4"/>
      <c r="H86" s="4"/>
      <c r="I86" s="4"/>
    </row>
    <row r="87" spans="1:9" x14ac:dyDescent="0.25">
      <c r="A87" s="39" t="s">
        <v>31</v>
      </c>
      <c r="B87" s="40">
        <v>78883</v>
      </c>
      <c r="C87" s="40">
        <v>0</v>
      </c>
      <c r="D87" s="40">
        <f>+B87</f>
        <v>78883</v>
      </c>
      <c r="E87" s="26"/>
      <c r="F87" s="3"/>
      <c r="G87" s="4"/>
      <c r="H87" s="4"/>
      <c r="I87" s="4"/>
    </row>
    <row r="88" spans="1:9" x14ac:dyDescent="0.25">
      <c r="A88" s="39" t="s">
        <v>22</v>
      </c>
      <c r="B88" s="40">
        <v>0</v>
      </c>
      <c r="C88" s="40">
        <v>0</v>
      </c>
      <c r="D88" s="40">
        <v>0</v>
      </c>
      <c r="E88" s="78"/>
      <c r="F88" s="3"/>
      <c r="G88" s="4"/>
      <c r="H88" s="4"/>
      <c r="I88" s="4"/>
    </row>
    <row r="89" spans="1:9" x14ac:dyDescent="0.25">
      <c r="A89" s="44" t="s">
        <v>32</v>
      </c>
      <c r="B89" s="43">
        <f>+B86+B87</f>
        <v>182917</v>
      </c>
      <c r="C89" s="40">
        <v>0</v>
      </c>
      <c r="D89" s="43">
        <f>+D86+D87</f>
        <v>182917</v>
      </c>
      <c r="E89" s="48"/>
      <c r="F89" s="3"/>
      <c r="G89" s="4"/>
      <c r="H89" s="4"/>
      <c r="I89" s="4"/>
    </row>
    <row r="90" spans="1:9" ht="15.75" thickBot="1" x14ac:dyDescent="0.3">
      <c r="A90" s="44" t="s">
        <v>99</v>
      </c>
      <c r="B90" s="45">
        <f>+B83-B89</f>
        <v>101644</v>
      </c>
      <c r="C90" s="49"/>
      <c r="D90" s="45">
        <f>+D83-D89</f>
        <v>101644</v>
      </c>
      <c r="E90" s="4"/>
      <c r="F90" s="3"/>
      <c r="G90" s="4"/>
      <c r="H90" s="4"/>
      <c r="I90" s="4"/>
    </row>
    <row r="91" spans="1:9" ht="15.75" thickTop="1" x14ac:dyDescent="0.25">
      <c r="A91" s="4" t="s">
        <v>33</v>
      </c>
      <c r="B91" s="4"/>
      <c r="C91" s="29"/>
      <c r="D91" s="4"/>
      <c r="E91" s="4"/>
      <c r="F91" s="3"/>
      <c r="G91" s="4"/>
      <c r="H91" s="4"/>
      <c r="I91" s="4"/>
    </row>
    <row r="92" spans="1:9" x14ac:dyDescent="0.25">
      <c r="A92" s="4"/>
      <c r="B92" s="4"/>
      <c r="C92" s="29"/>
      <c r="D92" s="4"/>
      <c r="E92" s="4"/>
      <c r="F92" s="3"/>
      <c r="G92" s="4"/>
      <c r="H92" s="4"/>
      <c r="I92" s="4"/>
    </row>
    <row r="93" spans="1:9" x14ac:dyDescent="0.25">
      <c r="A93" s="4"/>
      <c r="B93" s="4"/>
      <c r="C93" s="29"/>
      <c r="D93" s="4"/>
      <c r="E93" s="4"/>
      <c r="F93" s="3"/>
      <c r="G93" s="4"/>
      <c r="H93" s="4"/>
      <c r="I93" s="4"/>
    </row>
    <row r="94" spans="1:9" ht="23.25" x14ac:dyDescent="0.25">
      <c r="A94" s="42"/>
      <c r="B94" s="36" t="s">
        <v>28</v>
      </c>
      <c r="C94" s="36" t="s">
        <v>23</v>
      </c>
      <c r="D94" s="36" t="s">
        <v>18</v>
      </c>
      <c r="E94" s="4"/>
      <c r="F94" s="3"/>
      <c r="G94" s="4"/>
      <c r="H94" s="4"/>
      <c r="I94" s="4"/>
    </row>
    <row r="95" spans="1:9" x14ac:dyDescent="0.25">
      <c r="A95" s="39" t="s">
        <v>19</v>
      </c>
      <c r="B95" s="40">
        <v>144640</v>
      </c>
      <c r="C95" s="40">
        <v>0</v>
      </c>
      <c r="D95" s="40">
        <v>144640</v>
      </c>
      <c r="E95" s="4"/>
      <c r="F95" s="3"/>
      <c r="G95" s="4"/>
      <c r="H95" s="4"/>
      <c r="I95" s="4"/>
    </row>
    <row r="96" spans="1:9" x14ac:dyDescent="0.25">
      <c r="A96" s="39" t="s">
        <v>20</v>
      </c>
      <c r="B96" s="46">
        <v>139921</v>
      </c>
      <c r="C96" s="40">
        <v>0</v>
      </c>
      <c r="D96" s="46">
        <v>139921</v>
      </c>
      <c r="E96" s="4"/>
      <c r="F96" s="3"/>
      <c r="G96" s="4"/>
      <c r="H96" s="4"/>
      <c r="I96" s="4"/>
    </row>
    <row r="97" spans="1:9" x14ac:dyDescent="0.25">
      <c r="A97" s="39" t="s">
        <v>22</v>
      </c>
      <c r="B97" s="40">
        <v>0</v>
      </c>
      <c r="C97" s="40">
        <v>0</v>
      </c>
      <c r="D97" s="40">
        <v>0</v>
      </c>
      <c r="E97" s="4"/>
      <c r="F97" s="3"/>
      <c r="G97" s="4"/>
      <c r="H97" s="4"/>
      <c r="I97" s="4"/>
    </row>
    <row r="98" spans="1:9" x14ac:dyDescent="0.25">
      <c r="A98" s="44" t="s">
        <v>25</v>
      </c>
      <c r="B98" s="43">
        <f>+B95+B96</f>
        <v>284561</v>
      </c>
      <c r="C98" s="40">
        <v>0</v>
      </c>
      <c r="D98" s="43">
        <f>+D95+D96</f>
        <v>284561</v>
      </c>
      <c r="E98" s="4"/>
      <c r="F98" s="3"/>
      <c r="G98" s="4"/>
      <c r="H98" s="4"/>
      <c r="I98" s="4"/>
    </row>
    <row r="99" spans="1:9" x14ac:dyDescent="0.25">
      <c r="A99" s="42"/>
      <c r="B99" s="41"/>
      <c r="C99" s="41"/>
      <c r="D99" s="41"/>
      <c r="E99" s="4"/>
      <c r="F99" s="3"/>
      <c r="G99" s="4"/>
      <c r="H99" s="4"/>
      <c r="I99" s="4"/>
    </row>
    <row r="100" spans="1:9" x14ac:dyDescent="0.25">
      <c r="A100" s="44" t="s">
        <v>29</v>
      </c>
      <c r="B100" s="41"/>
      <c r="C100" s="41"/>
      <c r="D100" s="41"/>
      <c r="E100" s="4"/>
      <c r="F100" s="3"/>
      <c r="G100" s="4"/>
      <c r="H100" s="4"/>
      <c r="I100" s="4"/>
    </row>
    <row r="101" spans="1:9" x14ac:dyDescent="0.25">
      <c r="A101" s="39" t="s">
        <v>30</v>
      </c>
      <c r="B101" s="40">
        <v>60414</v>
      </c>
      <c r="C101" s="40">
        <v>0</v>
      </c>
      <c r="D101" s="40">
        <v>60414</v>
      </c>
      <c r="E101" s="4"/>
      <c r="F101" s="3"/>
      <c r="G101" s="4"/>
      <c r="H101" s="4"/>
      <c r="I101" s="4"/>
    </row>
    <row r="102" spans="1:9" x14ac:dyDescent="0.25">
      <c r="A102" s="39" t="s">
        <v>31</v>
      </c>
      <c r="B102" s="46">
        <v>43620</v>
      </c>
      <c r="C102" s="40">
        <v>0</v>
      </c>
      <c r="D102" s="46">
        <v>43620</v>
      </c>
      <c r="E102" s="4"/>
      <c r="F102" s="3"/>
      <c r="G102" s="4"/>
      <c r="H102" s="4"/>
      <c r="I102" s="4"/>
    </row>
    <row r="103" spans="1:9" x14ac:dyDescent="0.25">
      <c r="A103" s="39" t="s">
        <v>22</v>
      </c>
      <c r="B103" s="40">
        <v>0</v>
      </c>
      <c r="C103" s="40">
        <v>0</v>
      </c>
      <c r="D103" s="40">
        <v>0</v>
      </c>
      <c r="E103" s="4"/>
      <c r="F103" s="3"/>
      <c r="G103" s="4"/>
      <c r="H103" s="4"/>
      <c r="I103" s="4"/>
    </row>
    <row r="104" spans="1:9" x14ac:dyDescent="0.25">
      <c r="A104" s="44" t="s">
        <v>32</v>
      </c>
      <c r="B104" s="43">
        <f>+B101+B102</f>
        <v>104034</v>
      </c>
      <c r="C104" s="40">
        <v>0</v>
      </c>
      <c r="D104" s="43">
        <f>+D101+D102</f>
        <v>104034</v>
      </c>
      <c r="E104" s="4"/>
      <c r="F104" s="3"/>
      <c r="G104" s="4"/>
      <c r="H104" s="4"/>
      <c r="I104" s="4"/>
    </row>
    <row r="105" spans="1:9" ht="15.75" thickBot="1" x14ac:dyDescent="0.3">
      <c r="A105" s="44" t="s">
        <v>100</v>
      </c>
      <c r="B105" s="45">
        <f>+B98-B104</f>
        <v>180527</v>
      </c>
      <c r="C105" s="50"/>
      <c r="D105" s="45">
        <f>+D98-D104</f>
        <v>180527</v>
      </c>
      <c r="E105" s="4"/>
      <c r="F105" s="3"/>
      <c r="G105" s="4"/>
      <c r="H105" s="4"/>
      <c r="I105" s="4"/>
    </row>
    <row r="106" spans="1:9" ht="15.75" thickTop="1" x14ac:dyDescent="0.25">
      <c r="A106" s="4"/>
      <c r="B106" s="4"/>
      <c r="C106" s="29"/>
      <c r="D106" s="4"/>
      <c r="E106" s="4"/>
      <c r="F106" s="3"/>
      <c r="G106" s="4"/>
      <c r="H106" s="4"/>
      <c r="I106" s="4"/>
    </row>
    <row r="107" spans="1:9" x14ac:dyDescent="0.25">
      <c r="A107" s="29"/>
      <c r="B107" s="4"/>
      <c r="C107" s="4"/>
      <c r="D107" s="4"/>
      <c r="E107" s="4"/>
      <c r="F107" s="3"/>
      <c r="G107" s="4"/>
      <c r="H107" s="4"/>
      <c r="I107" s="4"/>
    </row>
    <row r="108" spans="1:9" x14ac:dyDescent="0.25">
      <c r="A108" s="29"/>
      <c r="B108" s="4"/>
      <c r="C108" s="4"/>
      <c r="D108" s="4"/>
      <c r="E108" s="4"/>
      <c r="F108" s="3"/>
      <c r="G108" s="4"/>
      <c r="H108" s="4"/>
      <c r="I108" s="4"/>
    </row>
    <row r="109" spans="1:9" x14ac:dyDescent="0.25">
      <c r="A109" s="1" t="s">
        <v>125</v>
      </c>
      <c r="B109" s="4"/>
      <c r="C109" s="4"/>
      <c r="D109" s="4"/>
      <c r="E109" s="4"/>
      <c r="F109" s="3"/>
      <c r="G109" s="4"/>
      <c r="H109" s="4"/>
      <c r="I109" s="4"/>
    </row>
    <row r="110" spans="1:9" x14ac:dyDescent="0.25">
      <c r="A110" s="4" t="s">
        <v>126</v>
      </c>
      <c r="B110" s="4"/>
      <c r="C110" s="4"/>
      <c r="D110" s="4"/>
      <c r="E110" s="4"/>
      <c r="F110" s="3"/>
      <c r="G110" s="4"/>
      <c r="H110" s="4"/>
      <c r="I110" s="4"/>
    </row>
    <row r="111" spans="1:9" x14ac:dyDescent="0.25">
      <c r="A111" s="1" t="s">
        <v>4</v>
      </c>
      <c r="B111" s="4"/>
      <c r="C111" s="4"/>
      <c r="D111" s="26">
        <v>2022</v>
      </c>
      <c r="E111" s="26">
        <v>2021</v>
      </c>
      <c r="F111" s="3"/>
      <c r="G111" s="4"/>
      <c r="H111" s="4"/>
      <c r="I111" s="4"/>
    </row>
    <row r="112" spans="1:9" x14ac:dyDescent="0.25">
      <c r="A112" s="16" t="s">
        <v>34</v>
      </c>
      <c r="B112" s="4"/>
      <c r="C112" s="4"/>
      <c r="D112" s="27"/>
      <c r="E112" s="27"/>
      <c r="F112" s="3"/>
      <c r="G112" s="4"/>
      <c r="H112" s="4"/>
      <c r="I112" s="4"/>
    </row>
    <row r="113" spans="1:14" x14ac:dyDescent="0.25">
      <c r="A113" s="16" t="s">
        <v>127</v>
      </c>
      <c r="B113" s="16"/>
      <c r="C113" s="51"/>
      <c r="D113" s="52">
        <f>25449.39+26384.8-353.56</f>
        <v>51480.630000000005</v>
      </c>
      <c r="E113" s="52">
        <v>49390</v>
      </c>
      <c r="F113" s="38"/>
      <c r="G113" s="4"/>
      <c r="H113" s="8"/>
      <c r="I113" s="9"/>
      <c r="J113" s="10"/>
      <c r="K113" s="10"/>
      <c r="L113" s="10"/>
      <c r="N113" s="11"/>
    </row>
    <row r="114" spans="1:14" x14ac:dyDescent="0.25">
      <c r="A114" s="16" t="s">
        <v>35</v>
      </c>
      <c r="B114" s="16"/>
      <c r="C114" s="51"/>
      <c r="D114" s="52">
        <v>0</v>
      </c>
      <c r="E114" s="52">
        <v>0</v>
      </c>
      <c r="F114" s="38"/>
      <c r="G114" s="4"/>
      <c r="H114" s="8"/>
      <c r="I114" s="9"/>
      <c r="J114" s="10"/>
      <c r="K114" s="10"/>
      <c r="L114" s="10"/>
      <c r="N114" s="11"/>
    </row>
    <row r="115" spans="1:14" ht="15.75" thickBot="1" x14ac:dyDescent="0.3">
      <c r="A115" s="16"/>
      <c r="B115" s="16"/>
      <c r="C115" s="16"/>
      <c r="D115" s="53">
        <f>SUM(D113:D114)</f>
        <v>51480.630000000005</v>
      </c>
      <c r="E115" s="53">
        <f>SUM(E113:E114)</f>
        <v>49390</v>
      </c>
      <c r="F115" s="38"/>
      <c r="G115" s="4"/>
      <c r="H115" s="8"/>
      <c r="I115" s="8"/>
      <c r="J115" s="10"/>
      <c r="K115" s="10"/>
      <c r="L115" s="10"/>
      <c r="M115" s="12"/>
      <c r="N115" s="11"/>
    </row>
    <row r="116" spans="1:14" ht="15.75" thickTop="1" x14ac:dyDescent="0.25">
      <c r="A116" s="68"/>
      <c r="B116" s="16"/>
      <c r="C116" s="16"/>
      <c r="D116" s="16"/>
      <c r="E116" s="78"/>
      <c r="F116" s="3"/>
      <c r="G116" s="4"/>
      <c r="H116" s="8"/>
      <c r="I116" s="8"/>
      <c r="J116" s="10"/>
      <c r="K116" s="10"/>
      <c r="L116" s="10"/>
      <c r="M116" s="12"/>
      <c r="N116" s="11"/>
    </row>
    <row r="117" spans="1:14" x14ac:dyDescent="0.25">
      <c r="A117" s="29"/>
      <c r="B117" s="4"/>
      <c r="C117" s="4"/>
      <c r="D117" s="93"/>
      <c r="E117" s="93"/>
      <c r="F117" s="3"/>
      <c r="G117" s="4"/>
      <c r="H117" s="4"/>
      <c r="I117" s="4"/>
    </row>
    <row r="118" spans="1:14" x14ac:dyDescent="0.25">
      <c r="A118" s="29"/>
      <c r="B118" s="4"/>
      <c r="C118" s="4"/>
      <c r="D118" s="78"/>
      <c r="E118" s="78"/>
      <c r="F118" s="3"/>
      <c r="G118" s="4"/>
      <c r="H118" s="4"/>
      <c r="I118" s="4"/>
    </row>
    <row r="119" spans="1:14" x14ac:dyDescent="0.25">
      <c r="A119" s="1" t="s">
        <v>128</v>
      </c>
      <c r="B119" s="4"/>
      <c r="C119" s="4"/>
      <c r="D119" s="4"/>
      <c r="E119" s="4"/>
      <c r="F119" s="3"/>
      <c r="G119" s="4"/>
      <c r="H119" s="4"/>
      <c r="I119" s="4"/>
    </row>
    <row r="120" spans="1:14" x14ac:dyDescent="0.25">
      <c r="A120" s="4" t="s">
        <v>129</v>
      </c>
      <c r="B120" s="4"/>
      <c r="C120" s="4"/>
      <c r="D120" s="4"/>
      <c r="E120" s="4"/>
      <c r="F120" s="3"/>
      <c r="G120" s="4"/>
      <c r="H120" s="4"/>
      <c r="I120" s="4"/>
    </row>
    <row r="121" spans="1:14" x14ac:dyDescent="0.25">
      <c r="A121" s="1" t="s">
        <v>4</v>
      </c>
      <c r="B121" s="4"/>
      <c r="C121" s="4"/>
      <c r="D121" s="26">
        <v>2022</v>
      </c>
      <c r="E121" s="26">
        <v>2021</v>
      </c>
      <c r="F121" s="3"/>
      <c r="G121" s="4"/>
      <c r="H121" s="4"/>
      <c r="I121" s="4"/>
    </row>
    <row r="122" spans="1:14" x14ac:dyDescent="0.25">
      <c r="A122" s="16" t="s">
        <v>36</v>
      </c>
      <c r="B122" s="4"/>
      <c r="C122" s="4"/>
      <c r="D122" s="52">
        <f>353570.95+31018+44495.97+88243.26-1</f>
        <v>517327.18000000005</v>
      </c>
      <c r="E122" s="52">
        <v>408452</v>
      </c>
      <c r="F122" s="3"/>
      <c r="G122" s="7"/>
      <c r="H122" s="7"/>
      <c r="I122" s="4"/>
      <c r="J122" s="4"/>
    </row>
    <row r="123" spans="1:14" x14ac:dyDescent="0.25">
      <c r="A123" s="16" t="s">
        <v>37</v>
      </c>
      <c r="B123" s="4"/>
      <c r="C123" s="4"/>
      <c r="D123" s="52">
        <v>237439.72</v>
      </c>
      <c r="E123" s="52">
        <v>0</v>
      </c>
      <c r="F123" s="3"/>
      <c r="G123" s="7"/>
      <c r="H123" s="7"/>
      <c r="I123" s="4"/>
      <c r="J123" s="4"/>
    </row>
    <row r="124" spans="1:14" ht="15.75" thickBot="1" x14ac:dyDescent="0.3">
      <c r="A124" s="4" t="s">
        <v>38</v>
      </c>
      <c r="B124" s="4"/>
      <c r="C124" s="4"/>
      <c r="D124" s="54">
        <f>SUM(D122:D123)</f>
        <v>754766.9</v>
      </c>
      <c r="E124" s="54">
        <f>SUM(E122:E123)</f>
        <v>408452</v>
      </c>
      <c r="F124" s="3"/>
      <c r="G124" s="7"/>
      <c r="H124" s="4"/>
      <c r="I124" s="7"/>
      <c r="J124" s="4"/>
    </row>
    <row r="125" spans="1:14" ht="15.75" thickTop="1" x14ac:dyDescent="0.25">
      <c r="A125" s="4"/>
      <c r="B125" s="4"/>
      <c r="C125" s="4"/>
      <c r="D125" s="4"/>
      <c r="E125" s="4"/>
      <c r="F125" s="3"/>
      <c r="G125" s="4"/>
      <c r="H125" s="4"/>
      <c r="I125" s="4"/>
      <c r="J125" s="4"/>
    </row>
    <row r="126" spans="1:14" x14ac:dyDescent="0.25">
      <c r="A126" s="4"/>
      <c r="B126" s="4"/>
      <c r="C126" s="4"/>
      <c r="D126" s="4"/>
      <c r="E126" s="4"/>
      <c r="F126" s="3"/>
      <c r="G126" s="7"/>
      <c r="H126" s="7"/>
      <c r="I126" s="4"/>
      <c r="J126" s="4"/>
    </row>
    <row r="127" spans="1:14" x14ac:dyDescent="0.25">
      <c r="A127" s="29"/>
      <c r="B127" s="4"/>
      <c r="C127" s="4"/>
      <c r="D127" s="4"/>
      <c r="E127" s="4"/>
      <c r="F127" s="3"/>
      <c r="G127" s="5"/>
      <c r="H127" s="87"/>
      <c r="I127" s="5"/>
      <c r="J127" s="87"/>
      <c r="K127" s="87"/>
      <c r="L127" s="88"/>
    </row>
    <row r="128" spans="1:14" x14ac:dyDescent="0.25">
      <c r="A128" s="1" t="s">
        <v>130</v>
      </c>
      <c r="B128" s="29"/>
      <c r="C128" s="29"/>
      <c r="D128" s="4"/>
      <c r="E128" s="4"/>
      <c r="F128" s="3"/>
      <c r="G128" s="4"/>
      <c r="H128" s="4"/>
      <c r="I128" s="4"/>
    </row>
    <row r="129" spans="1:9" ht="36.75" customHeight="1" x14ac:dyDescent="0.25">
      <c r="A129" s="4" t="s">
        <v>101</v>
      </c>
      <c r="B129" s="4"/>
      <c r="C129" s="4"/>
      <c r="D129" s="29"/>
      <c r="E129" s="4"/>
      <c r="F129" s="3"/>
      <c r="G129" s="4"/>
      <c r="H129" s="4"/>
      <c r="I129" s="4"/>
    </row>
    <row r="130" spans="1:9" ht="15" customHeight="1" x14ac:dyDescent="0.25">
      <c r="A130" s="4" t="s">
        <v>131</v>
      </c>
      <c r="B130" s="4"/>
      <c r="C130" s="4"/>
      <c r="D130" s="4"/>
      <c r="E130" s="4"/>
      <c r="F130" s="3"/>
      <c r="G130" s="4"/>
      <c r="H130" s="4"/>
      <c r="I130" s="4"/>
    </row>
    <row r="131" spans="1:9" ht="18" customHeight="1" x14ac:dyDescent="0.25">
      <c r="A131" s="4" t="s">
        <v>11</v>
      </c>
      <c r="B131" s="4"/>
      <c r="C131" s="4"/>
      <c r="D131" s="26">
        <v>2022</v>
      </c>
      <c r="E131" s="26">
        <v>2021</v>
      </c>
      <c r="F131" s="3"/>
      <c r="G131" s="4"/>
      <c r="H131" s="4"/>
      <c r="I131" s="4"/>
    </row>
    <row r="132" spans="1:9" s="14" customFormat="1" ht="18.75" customHeight="1" x14ac:dyDescent="0.25">
      <c r="A132" s="55" t="s">
        <v>39</v>
      </c>
      <c r="B132" s="13"/>
      <c r="C132" s="13"/>
      <c r="D132" s="34">
        <v>5679545</v>
      </c>
      <c r="E132" s="34">
        <v>5679545</v>
      </c>
      <c r="F132" s="56"/>
      <c r="G132" s="13"/>
      <c r="H132" s="13"/>
      <c r="I132" s="13"/>
    </row>
    <row r="133" spans="1:9" s="14" customFormat="1" ht="22.5" customHeight="1" x14ac:dyDescent="0.25">
      <c r="A133" s="55" t="s">
        <v>40</v>
      </c>
      <c r="B133" s="82"/>
      <c r="C133" s="13"/>
      <c r="D133" s="34">
        <v>-171410</v>
      </c>
      <c r="E133" s="34">
        <v>60689</v>
      </c>
      <c r="F133" s="56"/>
      <c r="G133" s="13"/>
      <c r="H133" s="13"/>
      <c r="I133" s="13"/>
    </row>
    <row r="134" spans="1:9" s="14" customFormat="1" ht="25.5" x14ac:dyDescent="0.25">
      <c r="A134" s="57" t="s">
        <v>111</v>
      </c>
      <c r="B134" s="13"/>
      <c r="C134" s="13"/>
      <c r="D134" s="34">
        <v>93323</v>
      </c>
      <c r="E134" s="34">
        <v>1729699</v>
      </c>
      <c r="F134" s="56"/>
      <c r="G134" s="13"/>
      <c r="H134" s="13"/>
      <c r="I134" s="13"/>
    </row>
    <row r="135" spans="1:9" s="14" customFormat="1" ht="25.5" x14ac:dyDescent="0.25">
      <c r="A135" s="57" t="s">
        <v>112</v>
      </c>
      <c r="B135" s="13"/>
      <c r="C135" s="13"/>
      <c r="D135" s="58">
        <f>+E133+E134+E135</f>
        <v>29107553</v>
      </c>
      <c r="E135" s="34">
        <f>27317165</f>
        <v>27317165</v>
      </c>
      <c r="F135" s="56"/>
      <c r="G135" s="13"/>
      <c r="H135" s="13"/>
      <c r="I135" s="13"/>
    </row>
    <row r="136" spans="1:9" s="14" customFormat="1" ht="15.75" thickBot="1" x14ac:dyDescent="0.3">
      <c r="A136" s="57"/>
      <c r="B136" s="13"/>
      <c r="C136" s="13"/>
      <c r="D136" s="59">
        <f>SUM(D132:D135)</f>
        <v>34709011</v>
      </c>
      <c r="E136" s="59">
        <f>SUM(E132:E135)</f>
        <v>34787098</v>
      </c>
      <c r="F136" s="60"/>
      <c r="G136" s="13"/>
      <c r="H136" s="13"/>
      <c r="I136" s="13"/>
    </row>
    <row r="137" spans="1:9" ht="15.75" thickTop="1" x14ac:dyDescent="0.25">
      <c r="A137" s="4"/>
      <c r="B137" s="4"/>
      <c r="C137" s="4"/>
      <c r="D137" s="4"/>
      <c r="E137" s="4"/>
      <c r="F137" s="3"/>
      <c r="G137" s="15"/>
      <c r="H137" s="4"/>
      <c r="I137" s="4"/>
    </row>
    <row r="138" spans="1:9" x14ac:dyDescent="0.25">
      <c r="A138" s="1" t="s">
        <v>41</v>
      </c>
      <c r="B138" s="4"/>
      <c r="C138" s="4"/>
      <c r="D138" s="4"/>
      <c r="E138" s="4"/>
      <c r="F138" s="3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3"/>
      <c r="G139" s="4"/>
      <c r="H139" s="4"/>
      <c r="I139" s="4"/>
    </row>
    <row r="140" spans="1:9" x14ac:dyDescent="0.25">
      <c r="A140" s="1" t="s">
        <v>132</v>
      </c>
      <c r="B140" s="4"/>
      <c r="C140" s="4"/>
      <c r="D140" s="29"/>
      <c r="E140" s="4"/>
      <c r="F140" s="3"/>
      <c r="G140" s="4"/>
      <c r="H140" s="4"/>
      <c r="I140" s="4"/>
    </row>
    <row r="141" spans="1:9" x14ac:dyDescent="0.25">
      <c r="A141" s="4" t="s">
        <v>133</v>
      </c>
      <c r="B141" s="4"/>
      <c r="C141" s="4"/>
      <c r="D141" s="4"/>
      <c r="E141" s="4"/>
      <c r="F141" s="3"/>
      <c r="G141" s="4"/>
      <c r="H141" s="4"/>
      <c r="I141" s="4"/>
    </row>
    <row r="142" spans="1:9" x14ac:dyDescent="0.25">
      <c r="A142" s="1" t="s">
        <v>4</v>
      </c>
      <c r="B142" s="4"/>
      <c r="C142" s="4"/>
      <c r="D142" s="26">
        <v>2022</v>
      </c>
      <c r="E142" s="26">
        <v>2021</v>
      </c>
      <c r="F142" s="3"/>
      <c r="G142" s="4"/>
      <c r="H142" s="4"/>
      <c r="I142" s="4"/>
    </row>
    <row r="143" spans="1:9" ht="38.25" x14ac:dyDescent="0.25">
      <c r="A143" s="33" t="s">
        <v>92</v>
      </c>
      <c r="B143" s="13"/>
      <c r="C143" s="13"/>
      <c r="D143" s="61">
        <f>2349589.56+2460846.11+2405218.11+1255009.11+1150209+3660227.22+3555426.89+2405218+2405218+2405218+1255009.11+1243232.22+1255009.11+1083527.67+1150208.89</f>
        <v>30039167</v>
      </c>
      <c r="E143" s="61">
        <v>30039167</v>
      </c>
      <c r="F143" s="3"/>
      <c r="G143" s="4"/>
      <c r="H143" s="4"/>
      <c r="I143" s="4"/>
    </row>
    <row r="144" spans="1:9" ht="15.75" thickBot="1" x14ac:dyDescent="0.3">
      <c r="A144" s="33"/>
      <c r="B144" s="13"/>
      <c r="C144" s="13"/>
      <c r="D144" s="62">
        <f>SUM(D143)</f>
        <v>30039167</v>
      </c>
      <c r="E144" s="63">
        <f>SUM(E143)</f>
        <v>30039167</v>
      </c>
      <c r="F144" s="3"/>
      <c r="G144" s="4"/>
      <c r="H144" s="4"/>
      <c r="I144" s="4"/>
    </row>
    <row r="145" spans="1:9" ht="15.75" thickTop="1" x14ac:dyDescent="0.25">
      <c r="A145" s="33"/>
      <c r="B145" s="13"/>
      <c r="C145" s="13"/>
      <c r="D145" s="34"/>
      <c r="E145" s="64"/>
      <c r="F145" s="3"/>
      <c r="G145" s="4"/>
      <c r="H145" s="4"/>
      <c r="I145" s="4"/>
    </row>
    <row r="146" spans="1:9" x14ac:dyDescent="0.25">
      <c r="A146" s="96"/>
      <c r="B146" s="13"/>
      <c r="C146" s="13"/>
      <c r="D146" s="34"/>
      <c r="E146" s="64"/>
      <c r="F146" s="3"/>
      <c r="G146" s="4"/>
      <c r="H146" s="4"/>
      <c r="I146" s="4"/>
    </row>
    <row r="147" spans="1:9" ht="35.25" customHeight="1" x14ac:dyDescent="0.25">
      <c r="A147" s="1" t="s">
        <v>134</v>
      </c>
      <c r="B147" s="13"/>
      <c r="C147" s="13"/>
      <c r="D147" s="65"/>
      <c r="E147" s="64"/>
      <c r="F147" s="3"/>
      <c r="G147" s="15"/>
      <c r="H147" s="4"/>
      <c r="I147" s="4"/>
    </row>
    <row r="148" spans="1:9" ht="24" customHeight="1" x14ac:dyDescent="0.25">
      <c r="A148" s="4" t="s">
        <v>135</v>
      </c>
      <c r="B148" s="4"/>
      <c r="C148" s="4"/>
      <c r="D148" s="4"/>
      <c r="E148" s="64"/>
      <c r="F148" s="3"/>
      <c r="G148" s="4"/>
      <c r="H148" s="4"/>
      <c r="I148" s="4"/>
    </row>
    <row r="149" spans="1:9" ht="24" customHeight="1" x14ac:dyDescent="0.25">
      <c r="A149" s="1" t="s">
        <v>4</v>
      </c>
      <c r="B149" s="4"/>
      <c r="C149" s="4"/>
      <c r="D149" s="26">
        <v>2022</v>
      </c>
      <c r="E149" s="26">
        <v>2021</v>
      </c>
      <c r="F149" s="3"/>
      <c r="G149" s="4"/>
      <c r="H149" s="4"/>
      <c r="I149" s="4"/>
    </row>
    <row r="150" spans="1:9" ht="18.75" customHeight="1" x14ac:dyDescent="0.25">
      <c r="A150" s="33" t="s">
        <v>93</v>
      </c>
      <c r="B150" s="13"/>
      <c r="C150" s="13"/>
      <c r="D150" s="61">
        <f>4000000+4000000+6802500+600010</f>
        <v>15402510</v>
      </c>
      <c r="E150" s="64">
        <v>0</v>
      </c>
      <c r="F150" s="3"/>
      <c r="G150" s="4"/>
      <c r="H150" s="4"/>
      <c r="I150" s="4"/>
    </row>
    <row r="151" spans="1:9" ht="15.75" thickBot="1" x14ac:dyDescent="0.3">
      <c r="A151" s="13" t="s">
        <v>33</v>
      </c>
      <c r="B151" s="13"/>
      <c r="C151" s="13"/>
      <c r="D151" s="59">
        <f>SUM(D150)</f>
        <v>15402510</v>
      </c>
      <c r="E151" s="59">
        <f>SUM(E150)</f>
        <v>0</v>
      </c>
      <c r="F151" s="66"/>
      <c r="G151" s="4"/>
      <c r="H151" s="4"/>
      <c r="I151" s="4"/>
    </row>
    <row r="152" spans="1:9" ht="15.75" thickTop="1" x14ac:dyDescent="0.25">
      <c r="A152" s="82"/>
      <c r="B152" s="13"/>
      <c r="C152" s="13"/>
      <c r="D152" s="97"/>
      <c r="E152" s="97"/>
      <c r="F152" s="66"/>
      <c r="G152" s="4"/>
      <c r="H152" s="4"/>
      <c r="I152" s="4"/>
    </row>
    <row r="153" spans="1:9" x14ac:dyDescent="0.25">
      <c r="A153" s="1" t="s">
        <v>136</v>
      </c>
      <c r="B153" s="4"/>
      <c r="C153" s="4"/>
      <c r="D153" s="29"/>
      <c r="E153" s="4"/>
      <c r="F153" s="3"/>
      <c r="G153" s="4"/>
      <c r="H153" s="4"/>
      <c r="I153" s="4"/>
    </row>
    <row r="154" spans="1:9" x14ac:dyDescent="0.25">
      <c r="A154" s="4" t="s">
        <v>137</v>
      </c>
      <c r="B154" s="4"/>
      <c r="C154" s="4"/>
      <c r="D154" s="4"/>
      <c r="E154" s="4"/>
      <c r="F154" s="3"/>
      <c r="G154" s="4"/>
      <c r="H154" s="4"/>
      <c r="I154" s="4"/>
    </row>
    <row r="155" spans="1:9" x14ac:dyDescent="0.25">
      <c r="A155" s="1" t="s">
        <v>11</v>
      </c>
      <c r="B155" s="4"/>
      <c r="C155" s="4"/>
      <c r="D155" s="26">
        <v>2022</v>
      </c>
      <c r="E155" s="26">
        <v>2021</v>
      </c>
      <c r="F155" s="3"/>
      <c r="G155" s="4"/>
      <c r="H155" s="4"/>
      <c r="I155" s="4"/>
    </row>
    <row r="156" spans="1:9" x14ac:dyDescent="0.25">
      <c r="A156" s="4" t="s">
        <v>42</v>
      </c>
      <c r="B156" s="4"/>
      <c r="C156" s="4"/>
      <c r="D156" s="67">
        <v>0</v>
      </c>
      <c r="E156" s="67">
        <v>0</v>
      </c>
      <c r="F156" s="3"/>
      <c r="G156" s="4"/>
      <c r="H156" s="4"/>
      <c r="I156" s="4"/>
    </row>
    <row r="157" spans="1:9" x14ac:dyDescent="0.25">
      <c r="A157" s="4" t="s">
        <v>43</v>
      </c>
      <c r="B157" s="4"/>
      <c r="C157" s="4"/>
      <c r="D157" s="67">
        <v>0</v>
      </c>
      <c r="E157" s="67">
        <v>0</v>
      </c>
      <c r="F157" s="3"/>
      <c r="G157" s="4"/>
      <c r="H157" s="4"/>
      <c r="I157" s="4"/>
    </row>
    <row r="158" spans="1:9" x14ac:dyDescent="0.25">
      <c r="A158" s="68" t="s">
        <v>44</v>
      </c>
      <c r="B158" s="4"/>
      <c r="C158" s="4"/>
      <c r="D158" s="67">
        <v>0</v>
      </c>
      <c r="E158" s="69">
        <v>3293680</v>
      </c>
      <c r="F158" s="3"/>
      <c r="G158" s="4"/>
      <c r="H158" s="4"/>
      <c r="I158" s="4"/>
    </row>
    <row r="159" spans="1:9" x14ac:dyDescent="0.25">
      <c r="A159" s="68" t="s">
        <v>138</v>
      </c>
      <c r="B159" s="4"/>
      <c r="C159" s="4"/>
      <c r="D159" s="67">
        <v>0</v>
      </c>
      <c r="E159" s="69">
        <v>0</v>
      </c>
      <c r="F159" s="3"/>
      <c r="G159" s="4"/>
      <c r="H159" s="4"/>
      <c r="I159" s="4"/>
    </row>
    <row r="160" spans="1:9" x14ac:dyDescent="0.25">
      <c r="A160" s="98" t="s">
        <v>102</v>
      </c>
      <c r="B160" s="4"/>
      <c r="C160" s="4"/>
      <c r="D160" s="61">
        <f>42852.43+42973.79+46013.46+46790.01+46934.49+47079.44+47224.8+47370.65-32873.98+100577.68+101230.27+0.5+101887.1-0.5+102548.19+32874</f>
        <v>773482.33000000007</v>
      </c>
      <c r="E160" s="69">
        <v>880597</v>
      </c>
      <c r="F160" s="3"/>
      <c r="G160" s="15"/>
      <c r="H160" s="4"/>
      <c r="I160" s="4"/>
    </row>
    <row r="161" spans="1:9" ht="15.75" thickBot="1" x14ac:dyDescent="0.3">
      <c r="A161" s="4"/>
      <c r="B161" s="4"/>
      <c r="C161" s="4"/>
      <c r="D161" s="70">
        <f>SUM(D156:D160)</f>
        <v>773482.33000000007</v>
      </c>
      <c r="E161" s="70">
        <f>SUM(E156:E160)</f>
        <v>4174277</v>
      </c>
      <c r="F161" s="7"/>
      <c r="G161" s="4"/>
      <c r="H161" s="4"/>
      <c r="I161" s="4"/>
    </row>
    <row r="162" spans="1:9" ht="15.75" thickTop="1" x14ac:dyDescent="0.25">
      <c r="A162" s="4" t="s">
        <v>45</v>
      </c>
      <c r="B162" s="4"/>
      <c r="C162" s="4"/>
      <c r="D162" s="4"/>
      <c r="E162" s="4"/>
      <c r="F162" s="7"/>
      <c r="G162" s="17"/>
      <c r="H162" s="4"/>
      <c r="I162" s="4"/>
    </row>
    <row r="163" spans="1:9" x14ac:dyDescent="0.25">
      <c r="A163" s="1" t="s">
        <v>139</v>
      </c>
      <c r="B163" s="4"/>
      <c r="C163" s="29"/>
      <c r="D163" s="29"/>
      <c r="E163" s="4"/>
      <c r="F163" s="3"/>
      <c r="G163" s="4"/>
      <c r="H163" s="15"/>
      <c r="I163" s="4"/>
    </row>
    <row r="164" spans="1:9" x14ac:dyDescent="0.25">
      <c r="A164" s="4" t="s">
        <v>140</v>
      </c>
      <c r="B164" s="4"/>
      <c r="C164" s="4"/>
      <c r="D164" s="4"/>
      <c r="E164" s="4"/>
      <c r="F164" s="3"/>
      <c r="G164" s="4"/>
      <c r="H164" s="4"/>
      <c r="I164" s="4"/>
    </row>
    <row r="165" spans="1:9" x14ac:dyDescent="0.25">
      <c r="A165" s="1" t="s">
        <v>46</v>
      </c>
      <c r="B165" s="4"/>
      <c r="C165" s="4"/>
      <c r="D165" s="26">
        <v>2022</v>
      </c>
      <c r="E165" s="26">
        <v>2021</v>
      </c>
      <c r="F165" s="3"/>
      <c r="G165" s="4"/>
      <c r="H165" s="4"/>
      <c r="I165" s="4"/>
    </row>
    <row r="166" spans="1:9" x14ac:dyDescent="0.25">
      <c r="A166" s="4" t="s">
        <v>47</v>
      </c>
      <c r="B166" s="4"/>
      <c r="C166" s="4"/>
      <c r="D166" s="27">
        <f>400750+536111+400750+696111+400750+696111+400750+696111+25000+400750+696111+25000+400750+696111+25000+400750+696111+25000+400750+696111+25000+400750+696111+64800+400750+696111+64800+400750+696111+39800-175000+400750+696111+39800</f>
        <v>13161532</v>
      </c>
      <c r="E166" s="27">
        <f>4809000.01+6932932.01</f>
        <v>11741932.02</v>
      </c>
      <c r="F166" s="3"/>
      <c r="G166" s="4"/>
      <c r="H166" s="4"/>
      <c r="I166" s="18"/>
    </row>
    <row r="167" spans="1:9" x14ac:dyDescent="0.25">
      <c r="A167" s="91" t="s">
        <v>48</v>
      </c>
      <c r="B167" s="91"/>
      <c r="C167" s="91"/>
      <c r="D167" s="27">
        <f>61070.49+72415+66517.13+77877.13+7140.93+7856.48+72414.51+77877.13+7856.48+74186.99+79652.13+8131.48+74186.99+79652.13+8131.48+74186.99+79652.13+8131.48+74186.99+79652.13+8131.48+74186.99+79652.13+8131.48-40749.1+77008.81+82477.93+8569.28+77008.81+82477.93+8569.28+77008.81+82477.93+8569.28+77008.81+82477.93+8569.28</f>
        <v>1892353.2599999998</v>
      </c>
      <c r="E167" s="27">
        <f>690200.76+833677.18+80869.88</f>
        <v>1604747.8199999998</v>
      </c>
      <c r="F167" s="3"/>
      <c r="G167" s="7"/>
      <c r="H167" s="4"/>
      <c r="I167" s="4"/>
    </row>
    <row r="168" spans="1:9" x14ac:dyDescent="0.25">
      <c r="A168" s="4" t="s">
        <v>49</v>
      </c>
      <c r="B168" s="4"/>
      <c r="C168" s="4"/>
      <c r="D168" s="27"/>
      <c r="E168" s="27">
        <v>0</v>
      </c>
      <c r="G168" s="7"/>
      <c r="H168" s="7"/>
      <c r="I168" s="15"/>
    </row>
    <row r="169" spans="1:9" x14ac:dyDescent="0.25">
      <c r="A169" s="4" t="s">
        <v>50</v>
      </c>
      <c r="B169" s="4"/>
      <c r="C169" s="4"/>
      <c r="D169" s="27">
        <v>936861</v>
      </c>
      <c r="E169" s="27">
        <v>915161</v>
      </c>
      <c r="G169" s="7"/>
      <c r="H169" s="7"/>
      <c r="I169" s="4"/>
    </row>
    <row r="170" spans="1:9" x14ac:dyDescent="0.25">
      <c r="A170" s="4" t="s">
        <v>51</v>
      </c>
      <c r="B170" s="4"/>
      <c r="C170" s="4"/>
      <c r="D170" s="27"/>
      <c r="E170" s="27"/>
      <c r="G170" s="7"/>
      <c r="H170" s="7"/>
      <c r="I170" s="4"/>
    </row>
    <row r="171" spans="1:9" ht="20.25" customHeight="1" x14ac:dyDescent="0.25">
      <c r="A171" s="4" t="s">
        <v>52</v>
      </c>
      <c r="B171" s="4"/>
      <c r="C171" s="4"/>
      <c r="D171" s="27">
        <f>27500+941377.67</f>
        <v>968877.67</v>
      </c>
      <c r="E171" s="27">
        <v>978494.33</v>
      </c>
      <c r="G171" s="7"/>
      <c r="H171" s="17"/>
      <c r="I171" s="15"/>
    </row>
    <row r="172" spans="1:9" x14ac:dyDescent="0.25">
      <c r="A172" s="4" t="s">
        <v>53</v>
      </c>
      <c r="B172" s="4"/>
      <c r="C172" s="4"/>
      <c r="D172" s="27">
        <v>0</v>
      </c>
      <c r="E172" s="27">
        <v>0</v>
      </c>
      <c r="F172" s="3"/>
      <c r="G172" s="4"/>
      <c r="H172" s="4"/>
      <c r="I172" s="4"/>
    </row>
    <row r="173" spans="1:9" x14ac:dyDescent="0.25">
      <c r="A173" s="4" t="s">
        <v>54</v>
      </c>
      <c r="B173" s="4"/>
      <c r="C173" s="4"/>
      <c r="D173" s="27">
        <v>0</v>
      </c>
      <c r="E173" s="27">
        <v>0</v>
      </c>
      <c r="F173" s="3"/>
      <c r="G173" s="4"/>
      <c r="H173" s="4"/>
      <c r="I173" s="15"/>
    </row>
    <row r="174" spans="1:9" x14ac:dyDescent="0.25">
      <c r="A174" s="4" t="s">
        <v>55</v>
      </c>
      <c r="B174" s="4"/>
      <c r="C174" s="4"/>
      <c r="D174" s="27">
        <v>0</v>
      </c>
      <c r="E174" s="27">
        <v>0</v>
      </c>
      <c r="F174" s="3"/>
      <c r="G174" s="4"/>
      <c r="H174" s="4"/>
      <c r="I174" s="4"/>
    </row>
    <row r="175" spans="1:9" ht="15.75" thickBot="1" x14ac:dyDescent="0.3">
      <c r="A175" s="4"/>
      <c r="B175" s="4"/>
      <c r="C175" s="4"/>
      <c r="D175" s="54">
        <f>SUM(D166:D174)</f>
        <v>16959623.93</v>
      </c>
      <c r="E175" s="54">
        <f>SUM(E166:E174)</f>
        <v>15240335.17</v>
      </c>
      <c r="F175" s="71"/>
      <c r="G175" s="4"/>
      <c r="H175" s="15"/>
      <c r="I175" s="4"/>
    </row>
    <row r="176" spans="1:9" ht="15.75" thickTop="1" x14ac:dyDescent="0.25">
      <c r="A176" s="29" t="s">
        <v>56</v>
      </c>
      <c r="B176" s="4"/>
      <c r="C176" s="4"/>
      <c r="D176" s="4"/>
      <c r="E176" s="4"/>
      <c r="F176" s="3"/>
      <c r="G176" s="4"/>
      <c r="H176" s="4"/>
      <c r="I176" s="4"/>
    </row>
    <row r="177" spans="1:10" x14ac:dyDescent="0.25">
      <c r="A177" s="4" t="s">
        <v>103</v>
      </c>
      <c r="B177" s="4"/>
      <c r="C177" s="4"/>
      <c r="D177" s="4"/>
      <c r="E177" s="4"/>
      <c r="F177" s="72"/>
      <c r="G177" s="4"/>
      <c r="H177" s="4"/>
      <c r="I177" s="4"/>
    </row>
    <row r="178" spans="1:10" x14ac:dyDescent="0.25">
      <c r="A178" s="4" t="s">
        <v>141</v>
      </c>
      <c r="B178" s="4"/>
      <c r="C178" s="4"/>
      <c r="D178" s="4"/>
      <c r="E178" s="4"/>
      <c r="F178" s="73"/>
      <c r="G178" s="4"/>
      <c r="H178" s="4"/>
      <c r="I178" s="4"/>
    </row>
    <row r="179" spans="1:10" x14ac:dyDescent="0.25">
      <c r="A179" s="4" t="s">
        <v>142</v>
      </c>
      <c r="B179" s="4"/>
      <c r="C179" s="4"/>
      <c r="D179" s="4"/>
      <c r="E179" s="4"/>
      <c r="F179" s="73"/>
      <c r="G179" s="4"/>
      <c r="H179" s="4"/>
      <c r="I179" s="4"/>
    </row>
    <row r="180" spans="1:10" x14ac:dyDescent="0.25">
      <c r="A180" s="4"/>
      <c r="B180" s="4"/>
      <c r="C180" s="4"/>
      <c r="D180" s="4"/>
      <c r="E180" s="4"/>
      <c r="F180" s="73"/>
      <c r="G180" s="4"/>
      <c r="H180" s="4"/>
      <c r="I180" s="4"/>
    </row>
    <row r="181" spans="1:10" x14ac:dyDescent="0.25">
      <c r="A181" s="1" t="s">
        <v>143</v>
      </c>
      <c r="B181" s="4"/>
      <c r="C181" s="4"/>
      <c r="D181" s="4"/>
      <c r="E181" s="4"/>
      <c r="F181" s="3"/>
      <c r="G181" s="4"/>
      <c r="H181" s="4"/>
      <c r="I181" s="4"/>
    </row>
    <row r="182" spans="1:10" x14ac:dyDescent="0.25">
      <c r="A182" s="4" t="s">
        <v>144</v>
      </c>
      <c r="B182" s="4"/>
      <c r="C182" s="4"/>
      <c r="D182" s="4"/>
      <c r="E182" s="4"/>
      <c r="F182" s="3"/>
      <c r="G182" s="4"/>
      <c r="H182" s="4"/>
      <c r="I182" s="4"/>
    </row>
    <row r="183" spans="1:10" ht="18" customHeight="1" x14ac:dyDescent="0.25">
      <c r="A183" s="1" t="s">
        <v>0</v>
      </c>
      <c r="B183" s="4"/>
      <c r="C183" s="4"/>
      <c r="D183" s="26">
        <v>2022</v>
      </c>
      <c r="E183" s="26">
        <v>2021</v>
      </c>
      <c r="F183" s="3"/>
      <c r="G183" s="4"/>
      <c r="H183" s="4"/>
      <c r="I183" s="4"/>
    </row>
    <row r="184" spans="1:10" ht="18.75" customHeight="1" x14ac:dyDescent="0.25">
      <c r="A184" s="4" t="s">
        <v>57</v>
      </c>
      <c r="B184" s="4"/>
      <c r="C184" s="4"/>
      <c r="D184" s="74">
        <v>0</v>
      </c>
      <c r="E184" s="27">
        <v>285741.7</v>
      </c>
      <c r="F184" s="3"/>
      <c r="G184" s="7"/>
      <c r="H184" s="4"/>
      <c r="I184" s="7"/>
      <c r="J184" s="89"/>
    </row>
    <row r="185" spans="1:10" ht="20.25" customHeight="1" x14ac:dyDescent="0.25">
      <c r="A185" s="4" t="s">
        <v>58</v>
      </c>
      <c r="B185" s="4"/>
      <c r="C185" s="4"/>
      <c r="D185" s="74">
        <v>345268</v>
      </c>
      <c r="E185" s="27">
        <v>0</v>
      </c>
      <c r="F185" s="3"/>
      <c r="G185" s="19"/>
      <c r="H185" s="19"/>
    </row>
    <row r="186" spans="1:10" ht="15.75" x14ac:dyDescent="0.25">
      <c r="A186" s="4" t="s">
        <v>59</v>
      </c>
      <c r="B186" s="4"/>
      <c r="C186" s="4"/>
      <c r="D186" s="74">
        <v>0</v>
      </c>
      <c r="E186" s="27">
        <v>0</v>
      </c>
      <c r="F186" s="3"/>
      <c r="G186" s="19"/>
    </row>
    <row r="187" spans="1:10" ht="15.75" x14ac:dyDescent="0.25">
      <c r="A187" s="4" t="s">
        <v>60</v>
      </c>
      <c r="B187" s="4"/>
      <c r="C187" s="4"/>
      <c r="D187" s="74">
        <v>0</v>
      </c>
      <c r="E187" s="75">
        <v>0</v>
      </c>
      <c r="F187" s="3"/>
      <c r="G187" s="19"/>
    </row>
    <row r="188" spans="1:10" ht="15.75" x14ac:dyDescent="0.25">
      <c r="A188" s="4" t="s">
        <v>61</v>
      </c>
      <c r="B188" s="4"/>
      <c r="C188" s="4"/>
      <c r="D188" s="74">
        <v>0</v>
      </c>
      <c r="E188" s="74">
        <v>8260</v>
      </c>
      <c r="F188" s="3"/>
      <c r="G188" s="19"/>
    </row>
    <row r="189" spans="1:10" ht="15.75" x14ac:dyDescent="0.25">
      <c r="A189" s="4" t="s">
        <v>62</v>
      </c>
      <c r="B189" s="4"/>
      <c r="C189" s="4"/>
      <c r="D189" s="74">
        <v>0</v>
      </c>
      <c r="E189" s="74">
        <v>3100</v>
      </c>
      <c r="F189" s="3"/>
      <c r="G189" s="19"/>
      <c r="H189" s="19"/>
      <c r="I189" s="20"/>
    </row>
    <row r="190" spans="1:10" ht="15.75" x14ac:dyDescent="0.25">
      <c r="A190" s="4" t="s">
        <v>63</v>
      </c>
      <c r="B190" s="4"/>
      <c r="C190" s="4"/>
      <c r="D190" s="74">
        <f>60000+60000+120000+120000</f>
        <v>360000</v>
      </c>
      <c r="E190" s="74">
        <v>240000</v>
      </c>
      <c r="F190" s="3"/>
      <c r="G190" s="19"/>
      <c r="H190" s="20"/>
      <c r="I190" s="20"/>
    </row>
    <row r="191" spans="1:10" ht="17.25" customHeight="1" x14ac:dyDescent="0.25">
      <c r="A191" s="4" t="s">
        <v>64</v>
      </c>
      <c r="B191" s="4"/>
      <c r="C191" s="4"/>
      <c r="D191" s="74">
        <f>247700.52+42271.1+115346.99+88594.4+16974.58+17582+84377.2+2501+54252.94-1+80864.09+0.5+31349.24-89715.94+6290.56-2478</f>
        <v>695910.17999999993</v>
      </c>
      <c r="E191" s="74">
        <v>393700.72</v>
      </c>
      <c r="F191" s="3"/>
      <c r="G191" s="19"/>
      <c r="H191" s="20"/>
      <c r="I191" s="20"/>
      <c r="J191" s="20"/>
    </row>
    <row r="192" spans="1:10" ht="22.5" customHeight="1" x14ac:dyDescent="0.25">
      <c r="A192" s="4" t="s">
        <v>104</v>
      </c>
      <c r="B192" s="4"/>
      <c r="C192" s="4"/>
      <c r="D192" s="74">
        <f>2180+704.46</f>
        <v>2884.46</v>
      </c>
      <c r="E192" s="74">
        <v>39279.980000000003</v>
      </c>
      <c r="F192" s="3"/>
      <c r="G192" s="19"/>
      <c r="I192" s="20"/>
      <c r="J192" s="19"/>
    </row>
    <row r="193" spans="1:10" ht="19.5" customHeight="1" x14ac:dyDescent="0.25">
      <c r="A193" s="4" t="s">
        <v>65</v>
      </c>
      <c r="B193" s="4"/>
      <c r="C193" s="4"/>
      <c r="D193" s="74">
        <f>35400+383.41+6139.74+6140+3632+938.25</f>
        <v>52633.4</v>
      </c>
      <c r="E193" s="74">
        <v>27844.85</v>
      </c>
      <c r="F193" s="3"/>
      <c r="G193" s="19"/>
      <c r="I193" s="20"/>
      <c r="J193" s="21"/>
    </row>
    <row r="194" spans="1:10" ht="17.25" customHeight="1" x14ac:dyDescent="0.25">
      <c r="A194" s="4" t="s">
        <v>66</v>
      </c>
      <c r="B194" s="4"/>
      <c r="C194" s="4"/>
      <c r="D194" s="74">
        <v>0</v>
      </c>
      <c r="E194" s="74">
        <v>23389.8</v>
      </c>
      <c r="F194" s="3"/>
      <c r="G194" s="19"/>
      <c r="H194" s="20"/>
      <c r="I194" s="20"/>
    </row>
    <row r="195" spans="1:10" ht="18.75" customHeight="1" x14ac:dyDescent="0.25">
      <c r="A195" s="4" t="s">
        <v>67</v>
      </c>
      <c r="B195" s="4"/>
      <c r="C195" s="4"/>
      <c r="D195" s="74">
        <f>17716.08+20862.2+5299.73+14891.35+900+10427.9+14419.75</f>
        <v>84517.01</v>
      </c>
      <c r="E195" s="74">
        <v>83374.09</v>
      </c>
      <c r="F195" s="3"/>
      <c r="G195" s="19"/>
      <c r="H195" s="20"/>
      <c r="I195" s="20"/>
    </row>
    <row r="196" spans="1:10" ht="18.75" customHeight="1" thickBot="1" x14ac:dyDescent="0.3">
      <c r="A196" s="76"/>
      <c r="B196" s="4"/>
      <c r="C196" s="4"/>
      <c r="D196" s="53">
        <f>SUM(D184:D195)</f>
        <v>1541213.0499999998</v>
      </c>
      <c r="E196" s="53">
        <f>SUM(E184:E195)</f>
        <v>1104691.1399999999</v>
      </c>
      <c r="F196" s="3"/>
      <c r="G196" s="19"/>
      <c r="H196" s="19"/>
      <c r="I196" s="20"/>
    </row>
    <row r="197" spans="1:10" ht="18.75" customHeight="1" thickTop="1" x14ac:dyDescent="0.25">
      <c r="A197" s="4"/>
      <c r="B197" s="4"/>
      <c r="C197" s="4"/>
      <c r="D197" s="16"/>
      <c r="E197" s="16"/>
      <c r="F197" s="3"/>
      <c r="G197" s="15"/>
      <c r="H197" s="4"/>
      <c r="I197" s="4"/>
    </row>
    <row r="198" spans="1:10" ht="19.5" customHeight="1" x14ac:dyDescent="0.25">
      <c r="A198" s="4"/>
      <c r="B198" s="4"/>
      <c r="C198" s="4"/>
      <c r="D198" s="16"/>
      <c r="E198" s="16"/>
      <c r="F198" s="3"/>
      <c r="G198" s="4"/>
      <c r="H198" s="4"/>
      <c r="I198" s="4"/>
    </row>
    <row r="199" spans="1:10" ht="18.75" customHeight="1" x14ac:dyDescent="0.25">
      <c r="A199" s="4"/>
      <c r="B199" s="4"/>
      <c r="C199" s="4"/>
      <c r="D199" s="16"/>
      <c r="E199" s="16"/>
      <c r="F199" s="3"/>
      <c r="G199" s="4"/>
      <c r="H199" s="4"/>
      <c r="I199" s="15"/>
    </row>
    <row r="200" spans="1:10" ht="17.25" customHeight="1" x14ac:dyDescent="0.25">
      <c r="A200" s="29"/>
      <c r="B200" s="4"/>
      <c r="C200" s="4"/>
      <c r="D200" s="16"/>
      <c r="E200" s="16"/>
      <c r="F200" s="3"/>
      <c r="G200" s="4"/>
      <c r="H200" s="4"/>
      <c r="I200" s="4"/>
    </row>
    <row r="201" spans="1:10" ht="18.75" customHeight="1" x14ac:dyDescent="0.25">
      <c r="A201" s="84" t="s">
        <v>145</v>
      </c>
      <c r="B201" s="29"/>
      <c r="C201" s="29"/>
      <c r="D201" s="77"/>
      <c r="E201" s="78"/>
      <c r="F201" s="3"/>
      <c r="G201" s="4"/>
      <c r="H201" s="4"/>
      <c r="I201" s="4"/>
    </row>
    <row r="202" spans="1:10" ht="19.5" customHeight="1" x14ac:dyDescent="0.25">
      <c r="A202" s="4" t="s">
        <v>146</v>
      </c>
      <c r="B202" s="4"/>
      <c r="C202" s="4"/>
      <c r="D202" s="78"/>
      <c r="E202" s="78"/>
      <c r="F202" s="3"/>
      <c r="G202" s="4"/>
      <c r="H202" s="4"/>
      <c r="I202" s="4"/>
    </row>
    <row r="203" spans="1:10" ht="17.25" customHeight="1" x14ac:dyDescent="0.25">
      <c r="A203" s="1" t="s">
        <v>11</v>
      </c>
      <c r="B203" s="4"/>
      <c r="C203" s="4"/>
      <c r="D203" s="26">
        <v>2022</v>
      </c>
      <c r="E203" s="26">
        <v>2021</v>
      </c>
      <c r="F203" s="3"/>
      <c r="G203" s="4"/>
      <c r="H203" s="4"/>
      <c r="I203" s="4"/>
    </row>
    <row r="204" spans="1:10" ht="13.5" customHeight="1" x14ac:dyDescent="0.25">
      <c r="A204" s="4" t="s">
        <v>68</v>
      </c>
      <c r="B204" s="79"/>
      <c r="C204" s="79"/>
      <c r="D204" s="27">
        <v>1382901</v>
      </c>
      <c r="E204" s="27">
        <v>1594380</v>
      </c>
      <c r="F204" s="3"/>
      <c r="G204" s="4"/>
      <c r="H204" s="4"/>
      <c r="I204" s="4"/>
    </row>
    <row r="205" spans="1:10" ht="13.5" customHeight="1" x14ac:dyDescent="0.25">
      <c r="A205" s="4" t="s">
        <v>69</v>
      </c>
      <c r="B205" s="16"/>
      <c r="C205" s="16"/>
      <c r="D205" s="27">
        <v>78883</v>
      </c>
      <c r="E205" s="27">
        <v>43619</v>
      </c>
      <c r="F205" s="3"/>
      <c r="G205" s="4"/>
      <c r="H205" s="4"/>
      <c r="I205" s="4"/>
    </row>
    <row r="206" spans="1:10" ht="15.75" thickBot="1" x14ac:dyDescent="0.3">
      <c r="A206" s="4" t="s">
        <v>45</v>
      </c>
      <c r="B206" s="4"/>
      <c r="C206" s="4"/>
      <c r="D206" s="70">
        <f>SUM(D204:D205)</f>
        <v>1461784</v>
      </c>
      <c r="E206" s="70">
        <f>SUM(E204:E205)</f>
        <v>1637999</v>
      </c>
      <c r="F206" s="3"/>
      <c r="G206" s="4"/>
      <c r="H206" s="4"/>
      <c r="I206" s="4"/>
    </row>
    <row r="207" spans="1:10" ht="15.75" thickTop="1" x14ac:dyDescent="0.25">
      <c r="A207" s="4"/>
      <c r="B207" s="4"/>
      <c r="C207" s="4"/>
      <c r="D207" s="4"/>
      <c r="E207" s="4"/>
      <c r="F207" s="3"/>
      <c r="G207" s="4"/>
      <c r="H207" s="4"/>
      <c r="I207" s="4"/>
    </row>
    <row r="208" spans="1:10" ht="15.75" x14ac:dyDescent="0.25">
      <c r="A208" s="4"/>
      <c r="B208" s="4"/>
      <c r="C208" s="4"/>
      <c r="D208" s="29"/>
      <c r="E208" s="4"/>
      <c r="F208" s="3"/>
      <c r="G208" s="19"/>
      <c r="H208" s="20"/>
      <c r="I208" s="20"/>
    </row>
    <row r="209" spans="1:9" ht="15.75" x14ac:dyDescent="0.25">
      <c r="A209" s="4"/>
      <c r="B209" s="4"/>
      <c r="C209" s="4"/>
      <c r="D209" s="4"/>
      <c r="E209" s="4"/>
      <c r="F209" s="3"/>
      <c r="G209" s="22"/>
    </row>
    <row r="210" spans="1:9" x14ac:dyDescent="0.25">
      <c r="A210" s="4"/>
      <c r="B210" s="4"/>
      <c r="C210" s="4"/>
      <c r="D210" s="4"/>
      <c r="E210" s="4"/>
      <c r="F210" s="3"/>
      <c r="G210" s="4"/>
      <c r="H210" s="4"/>
      <c r="I210" s="4"/>
    </row>
    <row r="211" spans="1:9" x14ac:dyDescent="0.25">
      <c r="A211" s="29"/>
      <c r="B211" s="4"/>
      <c r="C211" s="4"/>
      <c r="D211" s="4"/>
      <c r="E211" s="4"/>
      <c r="F211" s="3"/>
      <c r="G211" s="4"/>
      <c r="H211" s="4"/>
      <c r="I211" s="4"/>
    </row>
    <row r="212" spans="1:9" x14ac:dyDescent="0.25">
      <c r="A212" s="1" t="s">
        <v>147</v>
      </c>
      <c r="B212" s="4"/>
      <c r="C212" s="4"/>
      <c r="D212" s="29"/>
      <c r="E212" s="4"/>
      <c r="F212" s="3"/>
      <c r="G212" s="4"/>
      <c r="H212" s="4"/>
      <c r="I212" s="4"/>
    </row>
    <row r="213" spans="1:9" x14ac:dyDescent="0.25">
      <c r="A213" s="4" t="s">
        <v>148</v>
      </c>
      <c r="B213" s="4"/>
      <c r="C213" s="4"/>
      <c r="D213" s="4"/>
      <c r="E213" s="4"/>
      <c r="F213" s="3"/>
      <c r="G213" s="4"/>
      <c r="H213" s="4"/>
      <c r="I213" s="4"/>
    </row>
    <row r="214" spans="1:9" x14ac:dyDescent="0.25">
      <c r="A214" s="1" t="s">
        <v>4</v>
      </c>
      <c r="B214" s="4"/>
      <c r="C214" s="4"/>
      <c r="D214" s="26">
        <v>2022</v>
      </c>
      <c r="E214" s="26">
        <v>2021</v>
      </c>
      <c r="F214" s="3"/>
      <c r="G214" s="4"/>
      <c r="H214" s="4"/>
      <c r="I214" s="4"/>
    </row>
    <row r="215" spans="1:9" x14ac:dyDescent="0.25">
      <c r="A215" s="80" t="s">
        <v>70</v>
      </c>
      <c r="B215" s="16"/>
      <c r="C215" s="68"/>
      <c r="D215" s="52">
        <f>48808.32+49474.85+51315.82+58328.01+23875.15+25086.82+48511.9+48566.35+48993.15+69181.86+62644.01+51670.7+51834.19</f>
        <v>638291.12999999989</v>
      </c>
      <c r="E215" s="52">
        <v>611609.52</v>
      </c>
      <c r="F215" s="3"/>
      <c r="G215" s="4"/>
      <c r="H215" s="4"/>
      <c r="I215" s="4"/>
    </row>
    <row r="216" spans="1:9" x14ac:dyDescent="0.25">
      <c r="A216" s="80" t="s">
        <v>71</v>
      </c>
      <c r="B216" s="16"/>
      <c r="C216" s="16"/>
      <c r="D216" s="52">
        <f>23041.53+9240.42</f>
        <v>32281.949999999997</v>
      </c>
      <c r="E216" s="52">
        <v>21359.8</v>
      </c>
      <c r="F216" s="3"/>
      <c r="G216" s="4"/>
      <c r="H216" s="4"/>
      <c r="I216" s="4"/>
    </row>
    <row r="217" spans="1:9" x14ac:dyDescent="0.25">
      <c r="A217" s="80" t="s">
        <v>72</v>
      </c>
      <c r="B217" s="16"/>
      <c r="C217" s="16"/>
      <c r="D217" s="52">
        <f>40653.95+43852.02+45548.4+50730.51+47384.09+53941.63+58475.98+59433.99+56049.59+59512.2+56188.7+56643.84</f>
        <v>628414.89999999991</v>
      </c>
      <c r="E217" s="52">
        <v>570534.73</v>
      </c>
      <c r="F217" s="3"/>
      <c r="G217" s="4"/>
      <c r="H217" s="4"/>
      <c r="I217" s="4"/>
    </row>
    <row r="218" spans="1:9" x14ac:dyDescent="0.25">
      <c r="A218" s="80" t="s">
        <v>73</v>
      </c>
      <c r="B218" s="16"/>
      <c r="C218" s="16"/>
      <c r="D218" s="52">
        <f>214003.52+48192.14+3450+79252.22</f>
        <v>344897.88</v>
      </c>
      <c r="E218" s="52">
        <v>334331.77</v>
      </c>
      <c r="F218" s="3"/>
      <c r="G218" s="4"/>
      <c r="H218" s="4"/>
      <c r="I218" s="4"/>
    </row>
    <row r="219" spans="1:9" x14ac:dyDescent="0.25">
      <c r="A219" s="80" t="s">
        <v>105</v>
      </c>
      <c r="B219" s="16"/>
      <c r="C219" s="16"/>
      <c r="D219" s="52">
        <f>2078.15+540+12928+8376</f>
        <v>23922.15</v>
      </c>
      <c r="E219" s="52">
        <v>420</v>
      </c>
      <c r="F219" s="3"/>
      <c r="G219" s="4"/>
      <c r="H219" s="4"/>
      <c r="I219" s="4"/>
    </row>
    <row r="220" spans="1:9" x14ac:dyDescent="0.25">
      <c r="A220" s="80" t="s">
        <v>108</v>
      </c>
      <c r="B220" s="16"/>
      <c r="C220" s="16"/>
      <c r="D220" s="52">
        <f>10000+4000+1000+141805+148950+134264+155357+157513+145645+144761+107620</f>
        <v>1150915</v>
      </c>
      <c r="E220" s="52">
        <v>0</v>
      </c>
      <c r="F220" s="3"/>
      <c r="G220" s="4"/>
      <c r="H220" s="4"/>
      <c r="I220" s="4"/>
    </row>
    <row r="221" spans="1:9" x14ac:dyDescent="0.25">
      <c r="A221" s="80" t="s">
        <v>109</v>
      </c>
      <c r="B221" s="16"/>
      <c r="C221" s="16"/>
      <c r="D221" s="52">
        <v>0</v>
      </c>
      <c r="E221" s="52">
        <v>0</v>
      </c>
      <c r="F221" s="3"/>
      <c r="G221" s="4"/>
      <c r="H221" s="4"/>
      <c r="I221" s="4"/>
    </row>
    <row r="222" spans="1:9" ht="19.5" customHeight="1" x14ac:dyDescent="0.25">
      <c r="A222" s="80" t="s">
        <v>149</v>
      </c>
      <c r="B222" s="16"/>
      <c r="C222" s="16"/>
      <c r="D222" s="52">
        <f>400+600+600+500+500+1503.11+1+2304+3612+1965+2533</f>
        <v>14518.11</v>
      </c>
      <c r="E222" s="52">
        <v>16886.28</v>
      </c>
      <c r="F222" s="3"/>
      <c r="G222" s="4"/>
      <c r="H222" s="4"/>
      <c r="I222" s="4"/>
    </row>
    <row r="223" spans="1:9" ht="18" customHeight="1" x14ac:dyDescent="0.25">
      <c r="A223" s="80" t="s">
        <v>74</v>
      </c>
      <c r="B223" s="16"/>
      <c r="C223" s="16"/>
      <c r="D223" s="52">
        <v>0</v>
      </c>
      <c r="E223" s="52">
        <v>0</v>
      </c>
      <c r="F223" s="3"/>
      <c r="G223" s="4"/>
      <c r="H223" s="4"/>
      <c r="I223" s="4"/>
    </row>
    <row r="224" spans="1:9" x14ac:dyDescent="0.25">
      <c r="A224" s="80" t="s">
        <v>75</v>
      </c>
      <c r="B224" s="16"/>
      <c r="C224" s="16"/>
      <c r="D224" s="52">
        <f>703154.38+734752.18+701183.13+691496.49+690469.24+692878.77+689321.13+684066.48+665634.95+671561.83+710602.3+719512.14-0.5</f>
        <v>8354632.5199999986</v>
      </c>
      <c r="E224" s="52">
        <v>8075094.5899999999</v>
      </c>
      <c r="F224" s="3"/>
      <c r="G224" s="4"/>
      <c r="H224" s="4"/>
      <c r="I224" s="4"/>
    </row>
    <row r="225" spans="1:9" x14ac:dyDescent="0.25">
      <c r="A225" s="80" t="s">
        <v>76</v>
      </c>
      <c r="B225" s="16"/>
      <c r="C225" s="16"/>
      <c r="D225" s="52">
        <f>8260+8260+8260+8471.69+8260+8260+8260+9256.16+4832.1+8260+8380.36+8823.57+8260</f>
        <v>105843.88</v>
      </c>
      <c r="E225" s="52">
        <v>99806.76</v>
      </c>
      <c r="F225" s="3"/>
      <c r="G225" s="4"/>
      <c r="H225" s="4"/>
      <c r="I225" s="4"/>
    </row>
    <row r="226" spans="1:9" x14ac:dyDescent="0.25">
      <c r="A226" s="80" t="s">
        <v>77</v>
      </c>
      <c r="B226" s="16"/>
      <c r="C226" s="16"/>
      <c r="D226" s="52">
        <f>89031.39+89031.39+89031.39+89031.39+101139.05+106839.25+105567+105567+105567+122350.92+115067.34+115067.34</f>
        <v>1233290.4600000002</v>
      </c>
      <c r="E226" s="52">
        <v>963173.31</v>
      </c>
      <c r="F226" s="3"/>
      <c r="G226" s="4"/>
      <c r="H226" s="4"/>
      <c r="I226" s="15"/>
    </row>
    <row r="227" spans="1:9" x14ac:dyDescent="0.25">
      <c r="A227" s="80" t="s">
        <v>106</v>
      </c>
      <c r="B227" s="16"/>
      <c r="C227" s="16"/>
      <c r="D227" s="52">
        <v>98770.01</v>
      </c>
      <c r="E227" s="52">
        <v>121721.25</v>
      </c>
      <c r="F227" s="3"/>
      <c r="G227" s="23"/>
      <c r="H227" s="4"/>
      <c r="I227" s="15"/>
    </row>
    <row r="228" spans="1:9" x14ac:dyDescent="0.25">
      <c r="A228" s="80" t="s">
        <v>78</v>
      </c>
      <c r="B228" s="16"/>
      <c r="C228" s="16"/>
      <c r="D228" s="52">
        <v>71819.520000000004</v>
      </c>
      <c r="E228" s="52">
        <v>0</v>
      </c>
      <c r="F228" s="3"/>
      <c r="G228" s="23"/>
      <c r="H228" s="4"/>
      <c r="I228" s="4"/>
    </row>
    <row r="229" spans="1:9" ht="25.5" x14ac:dyDescent="0.25">
      <c r="A229" s="80" t="s">
        <v>79</v>
      </c>
      <c r="B229" s="80"/>
      <c r="C229" s="80"/>
      <c r="D229" s="52">
        <f>6307.55+7415.72+6515.63+18550+10608.75</f>
        <v>49397.65</v>
      </c>
      <c r="E229" s="52">
        <v>32190.21</v>
      </c>
      <c r="F229" s="3"/>
      <c r="G229" s="4"/>
      <c r="H229" s="4"/>
      <c r="I229" s="4"/>
    </row>
    <row r="230" spans="1:9" x14ac:dyDescent="0.25">
      <c r="A230" s="80" t="s">
        <v>107</v>
      </c>
      <c r="B230" s="80"/>
      <c r="C230" s="80"/>
      <c r="D230" s="52">
        <v>4248</v>
      </c>
      <c r="E230" s="52">
        <v>0</v>
      </c>
      <c r="F230" s="3"/>
      <c r="G230" s="4"/>
      <c r="H230" s="4"/>
      <c r="I230" s="4"/>
    </row>
    <row r="231" spans="1:9" x14ac:dyDescent="0.25">
      <c r="A231" s="80" t="s">
        <v>80</v>
      </c>
      <c r="B231" s="80"/>
      <c r="C231" s="80"/>
      <c r="D231" s="52">
        <f>10620+10620</f>
        <v>21240</v>
      </c>
      <c r="E231" s="52">
        <v>0</v>
      </c>
      <c r="F231" s="3"/>
      <c r="G231" s="4"/>
      <c r="H231" s="4"/>
      <c r="I231" s="4"/>
    </row>
    <row r="232" spans="1:9" x14ac:dyDescent="0.25">
      <c r="A232" s="80" t="s">
        <v>81</v>
      </c>
      <c r="B232" s="80"/>
      <c r="C232" s="80"/>
      <c r="D232" s="52">
        <v>8000</v>
      </c>
      <c r="E232" s="52">
        <v>622580</v>
      </c>
      <c r="F232" s="3"/>
      <c r="G232" s="7"/>
      <c r="H232" s="4"/>
      <c r="I232" s="4"/>
    </row>
    <row r="233" spans="1:9" x14ac:dyDescent="0.25">
      <c r="A233" s="80" t="s">
        <v>82</v>
      </c>
      <c r="B233" s="80"/>
      <c r="C233" s="80"/>
      <c r="D233" s="52">
        <v>0</v>
      </c>
      <c r="E233" s="52">
        <v>12399</v>
      </c>
      <c r="F233" s="3"/>
      <c r="G233" s="4"/>
      <c r="H233" s="4"/>
      <c r="I233" s="4"/>
    </row>
    <row r="234" spans="1:9" x14ac:dyDescent="0.25">
      <c r="A234" s="80" t="s">
        <v>83</v>
      </c>
      <c r="B234" s="80"/>
      <c r="C234" s="80"/>
      <c r="D234" s="52">
        <v>0</v>
      </c>
      <c r="E234" s="52">
        <v>342219</v>
      </c>
      <c r="F234" s="3"/>
      <c r="G234" s="7"/>
      <c r="H234" s="7"/>
      <c r="I234" s="4"/>
    </row>
    <row r="235" spans="1:9" x14ac:dyDescent="0.25">
      <c r="A235" s="80" t="s">
        <v>84</v>
      </c>
      <c r="B235" s="80"/>
      <c r="C235" s="80"/>
      <c r="D235" s="52">
        <f>48000+192000</f>
        <v>240000</v>
      </c>
      <c r="E235" s="52">
        <v>236000</v>
      </c>
      <c r="F235" s="3"/>
      <c r="G235" s="15"/>
      <c r="H235" s="7"/>
      <c r="I235" s="4"/>
    </row>
    <row r="236" spans="1:9" x14ac:dyDescent="0.25">
      <c r="A236" s="80" t="s">
        <v>85</v>
      </c>
      <c r="B236" s="80"/>
      <c r="C236" s="80"/>
      <c r="D236" s="52">
        <f>4900+10912+8740+11220+5600+5170+15460</f>
        <v>62002</v>
      </c>
      <c r="E236" s="52">
        <v>17770</v>
      </c>
      <c r="F236" s="3"/>
      <c r="G236" s="23"/>
      <c r="H236" s="17"/>
      <c r="I236" s="4"/>
    </row>
    <row r="237" spans="1:9" x14ac:dyDescent="0.25">
      <c r="A237" s="80" t="s">
        <v>86</v>
      </c>
      <c r="B237" s="80"/>
      <c r="C237" s="80"/>
      <c r="D237" s="52">
        <v>0</v>
      </c>
      <c r="E237" s="52">
        <v>0</v>
      </c>
      <c r="F237" s="3"/>
      <c r="G237" s="4"/>
      <c r="H237" s="4"/>
      <c r="I237" s="4"/>
    </row>
    <row r="238" spans="1:9" x14ac:dyDescent="0.25">
      <c r="A238" s="80" t="s">
        <v>87</v>
      </c>
      <c r="B238" s="80"/>
      <c r="C238" s="80"/>
      <c r="D238" s="52">
        <f>186607.55+432023.45+1980437.35+1120750.05+1168926.07+1092167.05-1+1294114.05+256103.05+396979.05+591379.35+515963.05+1+320027.05</f>
        <v>9355477.120000001</v>
      </c>
      <c r="E238" s="52">
        <v>2361116.7599999998</v>
      </c>
      <c r="F238" s="3"/>
      <c r="G238" s="4"/>
      <c r="H238" s="4"/>
      <c r="I238" s="4"/>
    </row>
    <row r="239" spans="1:9" x14ac:dyDescent="0.25">
      <c r="A239" s="80" t="s">
        <v>94</v>
      </c>
      <c r="B239" s="80"/>
      <c r="C239" s="80"/>
      <c r="D239" s="52">
        <f>366357+2917729+178095.5-0.5+172908.8+1</f>
        <v>3635090.8</v>
      </c>
      <c r="E239" s="52">
        <v>0</v>
      </c>
      <c r="F239" s="3"/>
      <c r="G239" s="4"/>
      <c r="H239" s="4"/>
      <c r="I239" s="4"/>
    </row>
    <row r="240" spans="1:9" ht="15.75" thickBot="1" x14ac:dyDescent="0.3">
      <c r="B240" s="80"/>
      <c r="C240" s="80"/>
      <c r="D240" s="81">
        <f>SUM(D215:D239)</f>
        <v>26073053.080000002</v>
      </c>
      <c r="E240" s="81">
        <f>SUM(E215:E239)</f>
        <v>14439212.98</v>
      </c>
      <c r="F240" s="3"/>
      <c r="G240" s="4"/>
      <c r="H240" s="4"/>
      <c r="I240" s="4"/>
    </row>
    <row r="241" spans="1:10" ht="15.75" thickTop="1" x14ac:dyDescent="0.25">
      <c r="A241" s="4"/>
      <c r="B241" s="4"/>
      <c r="C241" s="4"/>
      <c r="D241" s="4"/>
      <c r="E241" s="16"/>
      <c r="F241" s="7"/>
      <c r="G241" s="4"/>
      <c r="H241" s="7"/>
      <c r="I241" s="4"/>
    </row>
    <row r="242" spans="1:10" x14ac:dyDescent="0.25">
      <c r="A242" s="4"/>
      <c r="B242" s="4"/>
      <c r="C242" s="4"/>
      <c r="D242" s="4"/>
      <c r="E242" s="4"/>
      <c r="F242" s="3"/>
      <c r="G242" s="4"/>
      <c r="H242" s="4"/>
      <c r="I242" s="4"/>
    </row>
    <row r="243" spans="1:10" x14ac:dyDescent="0.25">
      <c r="A243" s="4"/>
      <c r="B243" s="4"/>
      <c r="C243" s="4"/>
      <c r="D243" s="4"/>
      <c r="E243" s="4"/>
      <c r="F243" s="3"/>
      <c r="G243" s="4"/>
      <c r="H243" s="4"/>
      <c r="I243" s="4"/>
    </row>
    <row r="244" spans="1:10" x14ac:dyDescent="0.25">
      <c r="A244" s="1" t="s">
        <v>150</v>
      </c>
      <c r="B244" s="4"/>
      <c r="C244" s="4"/>
      <c r="D244" s="4"/>
      <c r="E244" s="4"/>
      <c r="F244" s="3"/>
      <c r="G244" s="4"/>
      <c r="H244" s="4"/>
      <c r="I244" s="4"/>
    </row>
    <row r="245" spans="1:10" x14ac:dyDescent="0.25">
      <c r="A245" s="4" t="s">
        <v>151</v>
      </c>
      <c r="B245" s="4"/>
      <c r="C245" s="4"/>
      <c r="D245" s="4"/>
      <c r="E245" s="4"/>
      <c r="F245" s="3"/>
      <c r="G245" s="4"/>
      <c r="H245" s="4"/>
      <c r="I245" s="4"/>
    </row>
    <row r="246" spans="1:10" x14ac:dyDescent="0.25">
      <c r="A246" s="1" t="s">
        <v>4</v>
      </c>
      <c r="B246" s="4"/>
      <c r="C246" s="4"/>
      <c r="D246" s="26">
        <v>2022</v>
      </c>
      <c r="E246" s="26">
        <v>2021</v>
      </c>
      <c r="F246" s="3"/>
      <c r="G246" s="4"/>
      <c r="H246" s="4"/>
      <c r="I246" s="4"/>
    </row>
    <row r="247" spans="1:10" x14ac:dyDescent="0.25">
      <c r="A247" s="4" t="s">
        <v>88</v>
      </c>
      <c r="B247" s="4"/>
      <c r="C247" s="4"/>
      <c r="D247" s="27">
        <f>46417.89+7706.75+5803.78+5875.47+6152.13+6620.44+7585.02</f>
        <v>86161.48000000001</v>
      </c>
      <c r="E247" s="27">
        <f>52757.79+8747.59</f>
        <v>61505.380000000005</v>
      </c>
      <c r="F247" s="3"/>
      <c r="G247" s="4"/>
      <c r="H247" s="15"/>
      <c r="I247" s="4"/>
    </row>
    <row r="248" spans="1:10" x14ac:dyDescent="0.25">
      <c r="A248" s="4"/>
      <c r="B248" s="4"/>
      <c r="C248" s="4"/>
      <c r="D248" s="27"/>
      <c r="E248" s="27"/>
      <c r="F248" s="3"/>
      <c r="G248" s="4"/>
      <c r="H248" s="27"/>
      <c r="I248" s="4"/>
    </row>
    <row r="249" spans="1:10" ht="15.75" thickBot="1" x14ac:dyDescent="0.3">
      <c r="A249" s="4" t="s">
        <v>45</v>
      </c>
      <c r="B249" s="4" t="s">
        <v>152</v>
      </c>
      <c r="C249" s="4"/>
      <c r="D249" s="70">
        <f>SUM(D247:D248)</f>
        <v>86161.48000000001</v>
      </c>
      <c r="E249" s="70">
        <f>SUM(E247:E248)</f>
        <v>61505.380000000005</v>
      </c>
      <c r="F249" s="3"/>
      <c r="G249" s="4"/>
      <c r="H249" s="4"/>
      <c r="I249" s="4"/>
    </row>
    <row r="250" spans="1:10" ht="15.75" thickTop="1" x14ac:dyDescent="0.25">
      <c r="A250" s="4"/>
      <c r="B250" s="4"/>
      <c r="C250" s="4"/>
      <c r="D250" s="4"/>
      <c r="E250" s="4"/>
      <c r="F250" s="3"/>
      <c r="G250" s="15"/>
      <c r="H250" s="4"/>
      <c r="I250" s="4"/>
    </row>
    <row r="251" spans="1:10" x14ac:dyDescent="0.25">
      <c r="A251" s="1"/>
      <c r="B251" s="4"/>
      <c r="C251" s="4"/>
      <c r="D251" s="4"/>
      <c r="E251" s="4"/>
      <c r="F251" s="3"/>
      <c r="G251" s="4"/>
      <c r="H251" s="4"/>
      <c r="I251" s="4"/>
    </row>
    <row r="252" spans="1:10" x14ac:dyDescent="0.25">
      <c r="A252" s="4"/>
      <c r="B252" s="4"/>
      <c r="C252" s="4"/>
      <c r="D252" s="4"/>
      <c r="E252" s="4"/>
      <c r="F252" s="3"/>
      <c r="G252" s="15"/>
      <c r="H252" s="4"/>
      <c r="I252" s="4"/>
    </row>
    <row r="253" spans="1:10" x14ac:dyDescent="0.25">
      <c r="A253" s="4"/>
      <c r="B253" s="4"/>
      <c r="C253" s="4"/>
      <c r="D253" s="15"/>
      <c r="E253" s="4"/>
      <c r="F253" s="3"/>
      <c r="G253" s="4"/>
      <c r="H253" s="7"/>
      <c r="I253" s="7"/>
    </row>
    <row r="254" spans="1:10" x14ac:dyDescent="0.25">
      <c r="A254" s="4"/>
      <c r="B254" s="4"/>
      <c r="C254" s="4"/>
      <c r="D254" s="15"/>
      <c r="E254" s="4"/>
      <c r="F254" s="3"/>
      <c r="G254" s="99"/>
      <c r="H254" s="83"/>
      <c r="I254" s="83"/>
      <c r="J254" s="100"/>
    </row>
    <row r="255" spans="1:10" x14ac:dyDescent="0.25">
      <c r="A255" s="4"/>
      <c r="B255" s="4"/>
      <c r="C255" s="4"/>
      <c r="D255" s="4"/>
      <c r="E255" s="4"/>
      <c r="F255" s="3"/>
      <c r="G255" s="99"/>
      <c r="H255" s="17"/>
      <c r="I255" s="17"/>
      <c r="J255" s="100"/>
    </row>
    <row r="256" spans="1:10" x14ac:dyDescent="0.25">
      <c r="D256" s="9"/>
      <c r="E256" s="90"/>
      <c r="F256" s="3"/>
      <c r="G256" s="99"/>
      <c r="H256" s="99"/>
      <c r="I256" s="99"/>
      <c r="J256" s="100"/>
    </row>
    <row r="257" spans="7:10" x14ac:dyDescent="0.25">
      <c r="G257" s="100"/>
      <c r="H257" s="100"/>
      <c r="I257" s="100"/>
      <c r="J257" s="100"/>
    </row>
    <row r="258" spans="7:10" x14ac:dyDescent="0.25">
      <c r="G258" s="100"/>
      <c r="H258" s="100"/>
      <c r="I258" s="100"/>
      <c r="J258" s="100"/>
    </row>
    <row r="259" spans="7:10" x14ac:dyDescent="0.25">
      <c r="G259" s="100"/>
      <c r="H259" s="100"/>
      <c r="I259" s="100"/>
      <c r="J259" s="100"/>
    </row>
    <row r="260" spans="7:10" x14ac:dyDescent="0.25">
      <c r="G260" s="100"/>
      <c r="H260" s="100"/>
      <c r="I260" s="100"/>
      <c r="J260" s="100"/>
    </row>
    <row r="261" spans="7:10" x14ac:dyDescent="0.25">
      <c r="G261" s="100"/>
      <c r="H261" s="100"/>
      <c r="I261" s="100"/>
      <c r="J261" s="100"/>
    </row>
    <row r="262" spans="7:10" x14ac:dyDescent="0.25">
      <c r="G262" s="100"/>
      <c r="H262" s="100"/>
      <c r="I262" s="100"/>
      <c r="J262" s="100"/>
    </row>
    <row r="263" spans="7:10" x14ac:dyDescent="0.25">
      <c r="G263" s="100"/>
      <c r="H263" s="100"/>
      <c r="I263" s="100"/>
      <c r="J263" s="100"/>
    </row>
  </sheetData>
  <mergeCells count="1">
    <mergeCell ref="A167:C167"/>
  </mergeCells>
  <pageMargins left="0.7" right="0.7" top="0.75" bottom="0.75" header="0.3" footer="0.3"/>
  <pageSetup paperSize="9" scale="45" orientation="portrait" r:id="rId1"/>
  <rowBreaks count="3" manualBreakCount="3">
    <brk id="71" max="5" man="1"/>
    <brk id="138" max="5" man="1"/>
    <brk id="20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EXPLIC A LOS ESTADOS FIN</vt:lpstr>
      <vt:lpstr>'NOTAS EXPLIC A LOS ESTADOS FIN'!Área_de_impresión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2022-01-19T13:11:16Z</dcterms:created>
  <dcterms:modified xsi:type="dcterms:W3CDTF">2023-01-31T15:18:35Z</dcterms:modified>
</cp:coreProperties>
</file>